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terior\REMESAS 2026\VARIOS\PAGINA WEB BCB\Deuda Externa\"/>
    </mc:Choice>
  </mc:AlternateContent>
  <bookViews>
    <workbookView xWindow="0" yWindow="0" windowWidth="21600" windowHeight="9600"/>
  </bookViews>
  <sheets>
    <sheet name="Deuda externa publica " sheetId="1" r:id="rId1"/>
  </sheets>
  <definedNames>
    <definedName name="_xlnm.Print_Area" localSheetId="0">'Deuda externa publica '!$A$1:$R$113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7" i="1" l="1"/>
  <c r="O107" i="1"/>
  <c r="G107" i="1"/>
  <c r="O106" i="1" l="1"/>
  <c r="G106" i="1"/>
  <c r="R106" i="1" l="1"/>
  <c r="O103" i="1"/>
  <c r="R103" i="1" s="1"/>
  <c r="O105" i="1"/>
  <c r="G105" i="1"/>
  <c r="G103" i="1"/>
  <c r="R105" i="1" l="1"/>
  <c r="G102" i="1"/>
  <c r="R102" i="1" s="1"/>
  <c r="R101" i="1" l="1"/>
  <c r="O102" i="1"/>
  <c r="O101" i="1"/>
  <c r="G101" i="1"/>
  <c r="O100" i="1" l="1"/>
  <c r="G100" i="1"/>
  <c r="R100" i="1" l="1"/>
  <c r="R98" i="1"/>
  <c r="R97" i="1"/>
  <c r="O98" i="1"/>
  <c r="O97" i="1"/>
  <c r="G98" i="1"/>
  <c r="G97" i="1"/>
  <c r="N97" i="1" l="1"/>
  <c r="H97" i="1"/>
  <c r="F97" i="1"/>
  <c r="E97" i="1"/>
  <c r="D97" i="1"/>
  <c r="C97" i="1"/>
  <c r="N96" i="1"/>
  <c r="M96" i="1"/>
  <c r="O96" i="1" s="1"/>
  <c r="R96" i="1" s="1"/>
  <c r="H96" i="1"/>
  <c r="F96" i="1"/>
  <c r="E96" i="1"/>
  <c r="G96" i="1" s="1"/>
  <c r="D96" i="1"/>
  <c r="C96" i="1"/>
  <c r="O95" i="1"/>
  <c r="N95" i="1"/>
  <c r="H95" i="1"/>
  <c r="F95" i="1"/>
  <c r="G95" i="1" s="1"/>
  <c r="E95" i="1"/>
  <c r="D95" i="1"/>
  <c r="C95" i="1"/>
  <c r="R93" i="1"/>
  <c r="O93" i="1"/>
  <c r="G93" i="1"/>
  <c r="O92" i="1"/>
  <c r="R92" i="1" s="1"/>
  <c r="G92" i="1"/>
  <c r="R95" i="1" l="1"/>
</calcChain>
</file>

<file path=xl/sharedStrings.xml><?xml version="1.0" encoding="utf-8"?>
<sst xmlns="http://schemas.openxmlformats.org/spreadsheetml/2006/main" count="101" uniqueCount="37">
  <si>
    <t>DESEMBOLSOS POR ACREEDOR 1/</t>
  </si>
  <si>
    <t>(Expresado en millones de $us)</t>
  </si>
  <si>
    <t>TOTAL</t>
  </si>
  <si>
    <t>PERIODO</t>
  </si>
  <si>
    <t>MULTILATERAL</t>
  </si>
  <si>
    <t>BILATERAL</t>
  </si>
  <si>
    <t>PRIVADOS</t>
  </si>
  <si>
    <t>BID</t>
  </si>
  <si>
    <t>BM 2/</t>
  </si>
  <si>
    <t>CAF</t>
  </si>
  <si>
    <t>OTROS</t>
  </si>
  <si>
    <t>SUBTOTAL</t>
  </si>
  <si>
    <t>ALEMANIA</t>
  </si>
  <si>
    <t>BRASIL</t>
  </si>
  <si>
    <t>ESPAÑA</t>
  </si>
  <si>
    <t>ESTADOS UNIDOS</t>
  </si>
  <si>
    <t>I TRIM</t>
  </si>
  <si>
    <t>II TRIM</t>
  </si>
  <si>
    <t>III TRIM</t>
  </si>
  <si>
    <t>IV TRIM</t>
  </si>
  <si>
    <t xml:space="preserve"> II TRIM</t>
  </si>
  <si>
    <t>2022 (p)</t>
  </si>
  <si>
    <t>2023 (p)</t>
  </si>
  <si>
    <t>BANCO CENTRAL DE BOLIVIA</t>
  </si>
  <si>
    <t>.</t>
  </si>
  <si>
    <t>NOTAS:</t>
  </si>
  <si>
    <t>1/ La exposición de cifras se encuentra en el marco del Reglamento para el Registro de Operaciones de la Deuda Pública Externa del Estado Plurinacional de Bolivia vigente</t>
  </si>
  <si>
    <t>2/ Compuesto por IDA y BIRF</t>
  </si>
  <si>
    <t>(p) Preliminar</t>
  </si>
  <si>
    <t>2024 (p)</t>
  </si>
  <si>
    <t>2025 (p)</t>
  </si>
  <si>
    <t>DEUDA EXTERNA PÚBLICA DE MEDIANO Y LARGO PLAZO</t>
  </si>
  <si>
    <t>TÍTULOS DE DEUDA</t>
  </si>
  <si>
    <t>BÉLGICA</t>
  </si>
  <si>
    <t>PRÉSTAMOS</t>
  </si>
  <si>
    <t>ELABORACIÓN:</t>
  </si>
  <si>
    <t>JAPÓN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</si>
</sst>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0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4" xfId="0" applyBorder="1"/>
    <xf numFmtId="0" fontId="0" fillId="0" borderId="12" xfId="0" applyBorder="1"/>
    <xf numFmtId="0" fontId="0" fillId="0" borderId="5" xfId="0" applyBorder="1"/>
    <xf numFmtId="0" fontId="0" fillId="0" borderId="15" xfId="0" applyBorder="1"/>
    <xf numFmtId="0" fontId="0" fillId="0" borderId="6" xfId="0" applyBorder="1"/>
    <xf numFmtId="0" fontId="0" fillId="0" borderId="7" xfId="0" applyBorder="1"/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164" fontId="0" fillId="0" borderId="13" xfId="0" applyNumberFormat="1" applyBorder="1"/>
    <xf numFmtId="164" fontId="0" fillId="0" borderId="14" xfId="0" applyNumberFormat="1" applyBorder="1"/>
    <xf numFmtId="0" fontId="0" fillId="2" borderId="0" xfId="0" applyFill="1"/>
    <xf numFmtId="164" fontId="0" fillId="0" borderId="0" xfId="0" applyNumberFormat="1" applyBorder="1"/>
    <xf numFmtId="164" fontId="0" fillId="0" borderId="12" xfId="0" applyNumberFormat="1" applyBorder="1"/>
    <xf numFmtId="0" fontId="0" fillId="0" borderId="12" xfId="0" applyBorder="1" applyAlignment="1">
      <alignment horizontal="right"/>
    </xf>
    <xf numFmtId="0" fontId="0" fillId="0" borderId="14" xfId="0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164" fontId="1" fillId="0" borderId="13" xfId="0" applyNumberFormat="1" applyFont="1" applyBorder="1"/>
    <xf numFmtId="164" fontId="0" fillId="0" borderId="0" xfId="0" applyNumberFormat="1"/>
    <xf numFmtId="164" fontId="1" fillId="0" borderId="12" xfId="0" applyNumberFormat="1" applyFont="1" applyBorder="1"/>
    <xf numFmtId="0" fontId="5" fillId="0" borderId="14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164" fontId="0" fillId="0" borderId="10" xfId="0" applyNumberFormat="1" applyBorder="1"/>
    <xf numFmtId="164" fontId="1" fillId="0" borderId="10" xfId="0" applyNumberFormat="1" applyFont="1" applyBorder="1"/>
    <xf numFmtId="164" fontId="0" fillId="0" borderId="8" xfId="0" applyNumberFormat="1" applyBorder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1" fillId="0" borderId="0" xfId="0" applyNumberFormat="1" applyFont="1" applyBorder="1"/>
    <xf numFmtId="0" fontId="7" fillId="0" borderId="0" xfId="0" applyFont="1" applyAlignment="1">
      <alignment horizontal="left"/>
    </xf>
    <xf numFmtId="0" fontId="1" fillId="0" borderId="0" xfId="0" applyFont="1"/>
    <xf numFmtId="0" fontId="7" fillId="0" borderId="0" xfId="0" applyFont="1"/>
    <xf numFmtId="0" fontId="7" fillId="0" borderId="0" xfId="0" quotePrefix="1" applyFont="1" applyAlignment="1">
      <alignment horizontal="left"/>
    </xf>
    <xf numFmtId="165" fontId="0" fillId="0" borderId="0" xfId="0" applyNumberFormat="1"/>
    <xf numFmtId="0" fontId="0" fillId="0" borderId="12" xfId="0" applyFont="1" applyBorder="1" applyAlignment="1">
      <alignment horizontal="left"/>
    </xf>
    <xf numFmtId="164" fontId="7" fillId="0" borderId="0" xfId="0" applyNumberFormat="1" applyFont="1" applyAlignment="1">
      <alignment horizontal="left"/>
    </xf>
    <xf numFmtId="164" fontId="7" fillId="0" borderId="0" xfId="0" quotePrefix="1" applyNumberFormat="1" applyFont="1" applyAlignment="1">
      <alignment horizontal="left"/>
    </xf>
    <xf numFmtId="0" fontId="0" fillId="0" borderId="0" xfId="0" applyFill="1"/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0"/>
  <sheetViews>
    <sheetView showGridLines="0" tabSelected="1" zoomScaleNormal="100" zoomScaleSheetLayoutView="85" workbookViewId="0">
      <pane ySplit="7" topLeftCell="A8" activePane="bottomLeft" state="frozen"/>
      <selection pane="bottomLeft"/>
    </sheetView>
  </sheetViews>
  <sheetFormatPr baseColWidth="10" defaultRowHeight="13.2" x14ac:dyDescent="0.25"/>
  <cols>
    <col min="1" max="1" width="12.6640625" customWidth="1"/>
    <col min="2" max="2" width="2.44140625" bestFit="1" customWidth="1"/>
    <col min="3" max="16" width="12.6640625" customWidth="1"/>
    <col min="17" max="17" width="11" customWidth="1"/>
    <col min="18" max="18" width="12.6640625" customWidth="1"/>
  </cols>
  <sheetData>
    <row r="1" spans="1:19" x14ac:dyDescent="0.25">
      <c r="A1" s="1"/>
      <c r="B1" s="1"/>
    </row>
    <row r="2" spans="1:19" ht="21" x14ac:dyDescent="0.4">
      <c r="A2" s="49" t="s">
        <v>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9" ht="17.399999999999999" x14ac:dyDescent="0.3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9" x14ac:dyDescent="0.25">
      <c r="O4" s="51" t="s">
        <v>1</v>
      </c>
      <c r="P4" s="51"/>
      <c r="Q4" s="51"/>
      <c r="R4" s="51"/>
    </row>
    <row r="5" spans="1:19" ht="12.75" customHeight="1" x14ac:dyDescent="0.25">
      <c r="A5" s="43"/>
      <c r="B5" s="43"/>
      <c r="C5" s="52" t="s">
        <v>34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  <c r="Q5" s="55" t="s">
        <v>32</v>
      </c>
      <c r="R5" s="58" t="s">
        <v>2</v>
      </c>
    </row>
    <row r="6" spans="1:19" x14ac:dyDescent="0.25">
      <c r="A6" s="55" t="s">
        <v>3</v>
      </c>
      <c r="B6" s="44"/>
      <c r="C6" s="61" t="s">
        <v>4</v>
      </c>
      <c r="D6" s="62"/>
      <c r="E6" s="62"/>
      <c r="F6" s="62"/>
      <c r="G6" s="63"/>
      <c r="H6" s="64" t="s">
        <v>5</v>
      </c>
      <c r="I6" s="64"/>
      <c r="J6" s="64"/>
      <c r="K6" s="64"/>
      <c r="L6" s="64"/>
      <c r="M6" s="64"/>
      <c r="N6" s="64"/>
      <c r="O6" s="64"/>
      <c r="P6" s="45"/>
      <c r="Q6" s="56"/>
      <c r="R6" s="59"/>
    </row>
    <row r="7" spans="1:19" ht="26.4" x14ac:dyDescent="0.25">
      <c r="A7" s="57"/>
      <c r="B7" s="46"/>
      <c r="C7" s="47" t="s">
        <v>7</v>
      </c>
      <c r="D7" s="47" t="s">
        <v>8</v>
      </c>
      <c r="E7" s="47" t="s">
        <v>9</v>
      </c>
      <c r="F7" s="47" t="s">
        <v>10</v>
      </c>
      <c r="G7" s="47" t="s">
        <v>11</v>
      </c>
      <c r="H7" s="47" t="s">
        <v>12</v>
      </c>
      <c r="I7" s="47" t="s">
        <v>33</v>
      </c>
      <c r="J7" s="47" t="s">
        <v>13</v>
      </c>
      <c r="K7" s="47" t="s">
        <v>14</v>
      </c>
      <c r="L7" s="47" t="s">
        <v>15</v>
      </c>
      <c r="M7" s="47" t="s">
        <v>36</v>
      </c>
      <c r="N7" s="47" t="s">
        <v>10</v>
      </c>
      <c r="O7" s="47" t="s">
        <v>11</v>
      </c>
      <c r="P7" s="48" t="s">
        <v>6</v>
      </c>
      <c r="Q7" s="57"/>
      <c r="R7" s="60"/>
    </row>
    <row r="8" spans="1:19" x14ac:dyDescent="0.25">
      <c r="A8" s="2"/>
      <c r="B8" s="2"/>
      <c r="O8" s="3"/>
      <c r="P8" s="4"/>
      <c r="Q8" s="2"/>
    </row>
    <row r="9" spans="1:19" x14ac:dyDescent="0.25">
      <c r="A9" s="5"/>
      <c r="B9" s="6"/>
      <c r="C9" s="7"/>
      <c r="D9" s="7"/>
      <c r="E9" s="7"/>
      <c r="F9" s="7"/>
      <c r="G9" s="8"/>
      <c r="H9" s="7"/>
      <c r="I9" s="7"/>
      <c r="J9" s="8"/>
      <c r="K9" s="7"/>
      <c r="L9" s="7"/>
      <c r="M9" s="8"/>
      <c r="N9" s="7"/>
      <c r="O9" s="6"/>
      <c r="P9" s="5"/>
      <c r="Q9" s="7"/>
      <c r="R9" s="6"/>
    </row>
    <row r="10" spans="1:19" hidden="1" x14ac:dyDescent="0.25">
      <c r="A10" s="9">
        <v>2009</v>
      </c>
      <c r="B10" s="10"/>
      <c r="C10" s="11">
        <v>108.16963508000001</v>
      </c>
      <c r="D10" s="11">
        <v>33.814088890000001</v>
      </c>
      <c r="E10" s="11">
        <v>139.93412692000001</v>
      </c>
      <c r="F10" s="11">
        <v>13.685926669999997</v>
      </c>
      <c r="G10" s="11">
        <v>295.60377756000003</v>
      </c>
      <c r="H10" s="11">
        <v>0.87471947000000005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94.259019069999994</v>
      </c>
      <c r="O10" s="11">
        <v>96.910792999999984</v>
      </c>
      <c r="P10" s="11">
        <v>0</v>
      </c>
      <c r="Q10" s="11">
        <v>0</v>
      </c>
      <c r="R10" s="12">
        <v>392.51457056000004</v>
      </c>
    </row>
    <row r="11" spans="1:19" hidden="1" x14ac:dyDescent="0.25">
      <c r="A11" s="9">
        <v>2010</v>
      </c>
      <c r="B11" s="10"/>
      <c r="C11" s="11">
        <v>158.58703292999999</v>
      </c>
      <c r="D11" s="11">
        <v>46.227371520000005</v>
      </c>
      <c r="E11" s="11">
        <v>229.92067847999999</v>
      </c>
      <c r="F11" s="11">
        <v>7.7866954399999777</v>
      </c>
      <c r="G11" s="11">
        <v>442.52177836999999</v>
      </c>
      <c r="H11" s="11">
        <v>0.56503576</v>
      </c>
      <c r="I11" s="11">
        <v>0</v>
      </c>
      <c r="J11" s="11">
        <v>6.2874910000000002</v>
      </c>
      <c r="K11" s="11">
        <v>0</v>
      </c>
      <c r="L11" s="11">
        <v>0</v>
      </c>
      <c r="M11" s="11">
        <v>0</v>
      </c>
      <c r="N11" s="11">
        <v>99.017244320000003</v>
      </c>
      <c r="O11" s="11">
        <v>105.86977107999999</v>
      </c>
      <c r="P11" s="11">
        <v>0</v>
      </c>
      <c r="Q11" s="11">
        <v>0</v>
      </c>
      <c r="R11" s="12">
        <v>548.39154944999996</v>
      </c>
    </row>
    <row r="12" spans="1:19" hidden="1" x14ac:dyDescent="0.25">
      <c r="A12" s="9">
        <v>2011</v>
      </c>
      <c r="B12" s="10"/>
      <c r="C12" s="11">
        <v>176.86697419000001</v>
      </c>
      <c r="D12" s="11">
        <v>45.073250109999996</v>
      </c>
      <c r="E12" s="11">
        <v>241.18678109000001</v>
      </c>
      <c r="F12" s="11">
        <v>22.753153020000006</v>
      </c>
      <c r="G12" s="11">
        <v>485.88015841000004</v>
      </c>
      <c r="H12" s="11">
        <v>0.84849182999999995</v>
      </c>
      <c r="I12" s="11">
        <v>0</v>
      </c>
      <c r="J12" s="11">
        <v>89.730488899999997</v>
      </c>
      <c r="K12" s="11">
        <v>0</v>
      </c>
      <c r="L12" s="11">
        <v>0</v>
      </c>
      <c r="M12" s="11">
        <v>0</v>
      </c>
      <c r="N12" s="11">
        <v>201.17418953000001</v>
      </c>
      <c r="O12" s="11">
        <v>291.75317025999999</v>
      </c>
      <c r="P12" s="11">
        <v>0</v>
      </c>
      <c r="Q12" s="11">
        <v>0</v>
      </c>
      <c r="R12" s="12">
        <v>777.63332867000008</v>
      </c>
    </row>
    <row r="13" spans="1:19" x14ac:dyDescent="0.25">
      <c r="A13" s="9">
        <v>2012</v>
      </c>
      <c r="B13" s="10"/>
      <c r="C13" s="11">
        <v>203.18389565000001</v>
      </c>
      <c r="D13" s="11">
        <v>51.059908399999998</v>
      </c>
      <c r="E13" s="11">
        <v>303.62251698</v>
      </c>
      <c r="F13" s="11">
        <v>16.076747709999999</v>
      </c>
      <c r="G13" s="11">
        <v>573.94306874000006</v>
      </c>
      <c r="H13" s="11">
        <v>0.61180447999999998</v>
      </c>
      <c r="I13" s="11">
        <v>0</v>
      </c>
      <c r="J13" s="11">
        <v>-66.400000000000006</v>
      </c>
      <c r="K13" s="11">
        <v>0</v>
      </c>
      <c r="L13" s="11">
        <v>0</v>
      </c>
      <c r="M13" s="11">
        <v>0</v>
      </c>
      <c r="N13" s="11">
        <v>126.94115247000001</v>
      </c>
      <c r="O13" s="11">
        <v>61.152956950000004</v>
      </c>
      <c r="P13" s="11">
        <v>0</v>
      </c>
      <c r="Q13" s="11">
        <v>500</v>
      </c>
      <c r="R13" s="12">
        <v>1135.09602569</v>
      </c>
    </row>
    <row r="14" spans="1:19" x14ac:dyDescent="0.25">
      <c r="A14" s="9">
        <v>2013</v>
      </c>
      <c r="B14" s="10"/>
      <c r="C14" s="11">
        <v>267.55604563999998</v>
      </c>
      <c r="D14" s="11">
        <v>59.82759205</v>
      </c>
      <c r="E14" s="11">
        <v>240.60213064999999</v>
      </c>
      <c r="F14" s="11">
        <v>13.536244199999967</v>
      </c>
      <c r="G14" s="11">
        <v>581.52201253999999</v>
      </c>
      <c r="H14" s="11">
        <v>0.88453417000000001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160.44675866</v>
      </c>
      <c r="O14" s="11">
        <v>161.33129283</v>
      </c>
      <c r="P14" s="11">
        <v>0</v>
      </c>
      <c r="Q14" s="11">
        <v>500</v>
      </c>
      <c r="R14" s="12">
        <v>1242.85330537</v>
      </c>
      <c r="S14" s="13"/>
    </row>
    <row r="15" spans="1:19" x14ac:dyDescent="0.25">
      <c r="A15" s="9">
        <v>2014</v>
      </c>
      <c r="B15" s="10"/>
      <c r="C15" s="11">
        <v>304.82934994999999</v>
      </c>
      <c r="D15" s="11">
        <v>39.880777550000005</v>
      </c>
      <c r="E15" s="11">
        <v>276.44280588999999</v>
      </c>
      <c r="F15" s="11">
        <v>37.501950820000019</v>
      </c>
      <c r="G15" s="11">
        <v>658.65488420999998</v>
      </c>
      <c r="H15" s="11">
        <v>1.1089099099999999</v>
      </c>
      <c r="I15" s="11">
        <v>0</v>
      </c>
      <c r="J15" s="11">
        <v>5.3819994600000003</v>
      </c>
      <c r="K15" s="11">
        <v>0</v>
      </c>
      <c r="L15" s="11">
        <v>0</v>
      </c>
      <c r="M15" s="11">
        <v>0</v>
      </c>
      <c r="N15" s="11">
        <v>93.601021209999999</v>
      </c>
      <c r="O15" s="11">
        <v>100.09193058</v>
      </c>
      <c r="P15" s="11">
        <v>0</v>
      </c>
      <c r="Q15" s="11">
        <v>0</v>
      </c>
      <c r="R15" s="12">
        <v>758.74681478999992</v>
      </c>
    </row>
    <row r="16" spans="1:19" x14ac:dyDescent="0.25">
      <c r="A16" s="9">
        <v>2015</v>
      </c>
      <c r="B16" s="10"/>
      <c r="C16" s="11">
        <v>334.51390082</v>
      </c>
      <c r="D16" s="11">
        <v>270.01806872999998</v>
      </c>
      <c r="E16" s="11">
        <v>288.41789743000004</v>
      </c>
      <c r="F16" s="11">
        <v>91.586446469999998</v>
      </c>
      <c r="G16" s="11">
        <v>984.53631345000008</v>
      </c>
      <c r="H16" s="11">
        <v>2.25922132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33.767117380000002</v>
      </c>
      <c r="O16" s="11">
        <v>36.026338700000004</v>
      </c>
      <c r="P16" s="11">
        <v>0</v>
      </c>
      <c r="Q16" s="11">
        <v>0</v>
      </c>
      <c r="R16" s="12">
        <v>1020.5626521500001</v>
      </c>
    </row>
    <row r="17" spans="1:19" x14ac:dyDescent="0.25">
      <c r="A17" s="9">
        <v>2016</v>
      </c>
      <c r="B17" s="10"/>
      <c r="C17" s="11">
        <v>354.69399999999996</v>
      </c>
      <c r="D17" s="11">
        <v>66.956999999999994</v>
      </c>
      <c r="E17" s="11">
        <v>368.32499999999999</v>
      </c>
      <c r="F17" s="11">
        <v>99.574000000000026</v>
      </c>
      <c r="G17" s="11">
        <v>889.55</v>
      </c>
      <c r="H17" s="11">
        <v>2.5229999999999997</v>
      </c>
      <c r="I17" s="11">
        <v>0</v>
      </c>
      <c r="J17" s="11">
        <v>0</v>
      </c>
      <c r="K17" s="11">
        <v>0</v>
      </c>
      <c r="L17" s="11">
        <v>0</v>
      </c>
      <c r="M17" s="11">
        <v>1.1200000000000001</v>
      </c>
      <c r="N17" s="11">
        <v>106.84800000000001</v>
      </c>
      <c r="O17" s="11">
        <v>110.49100000000001</v>
      </c>
      <c r="P17" s="11">
        <v>0</v>
      </c>
      <c r="Q17" s="11">
        <v>0</v>
      </c>
      <c r="R17" s="12">
        <v>1000.0409999999999</v>
      </c>
    </row>
    <row r="18" spans="1:19" x14ac:dyDescent="0.25">
      <c r="A18" s="9">
        <v>2017</v>
      </c>
      <c r="B18" s="10"/>
      <c r="C18" s="11">
        <v>500.87321352999999</v>
      </c>
      <c r="D18" s="11">
        <v>34.469989810000001</v>
      </c>
      <c r="E18" s="11">
        <v>478.81267037999993</v>
      </c>
      <c r="F18" s="11">
        <v>84.444893250000021</v>
      </c>
      <c r="G18" s="14">
        <v>1098.60076697</v>
      </c>
      <c r="H18" s="11">
        <v>7.6307421299999998</v>
      </c>
      <c r="I18" s="11">
        <v>0</v>
      </c>
      <c r="J18" s="14">
        <v>0</v>
      </c>
      <c r="K18" s="11">
        <v>0</v>
      </c>
      <c r="L18" s="11">
        <v>0</v>
      </c>
      <c r="M18" s="14">
        <v>0.22040522999999998</v>
      </c>
      <c r="N18" s="11">
        <v>288.41987884999998</v>
      </c>
      <c r="O18" s="12">
        <v>296.27102621</v>
      </c>
      <c r="P18" s="15">
        <v>0</v>
      </c>
      <c r="Q18" s="11">
        <v>1000</v>
      </c>
      <c r="R18" s="12">
        <v>2394.8717931800002</v>
      </c>
    </row>
    <row r="19" spans="1:19" x14ac:dyDescent="0.25">
      <c r="A19" s="9">
        <v>2018</v>
      </c>
      <c r="B19" s="10"/>
      <c r="C19" s="11">
        <v>381.08268808999998</v>
      </c>
      <c r="D19" s="11">
        <v>56.53996918</v>
      </c>
      <c r="E19" s="11">
        <v>319.19314797999999</v>
      </c>
      <c r="F19" s="11">
        <v>137.37478950000002</v>
      </c>
      <c r="G19" s="11">
        <v>894.19059474999995</v>
      </c>
      <c r="H19" s="11">
        <v>8.2608768000000001</v>
      </c>
      <c r="I19" s="11">
        <v>0</v>
      </c>
      <c r="J19" s="11">
        <v>0</v>
      </c>
      <c r="K19" s="11">
        <v>0</v>
      </c>
      <c r="L19" s="11">
        <v>0</v>
      </c>
      <c r="M19" s="11">
        <v>0.20930507000000001</v>
      </c>
      <c r="N19" s="11">
        <v>265.66049259799996</v>
      </c>
      <c r="O19" s="11">
        <v>274.130674468</v>
      </c>
      <c r="P19" s="11">
        <v>0</v>
      </c>
      <c r="Q19" s="11">
        <v>0</v>
      </c>
      <c r="R19" s="12">
        <v>1168.321269218</v>
      </c>
    </row>
    <row r="20" spans="1:19" x14ac:dyDescent="0.25">
      <c r="A20" s="9">
        <v>2019</v>
      </c>
      <c r="B20" s="10"/>
      <c r="C20" s="11">
        <v>506.04926866000011</v>
      </c>
      <c r="D20" s="11">
        <v>112.81805334000001</v>
      </c>
      <c r="E20" s="11">
        <v>401.49621239999999</v>
      </c>
      <c r="F20" s="11">
        <v>106.37706365000007</v>
      </c>
      <c r="G20" s="14">
        <v>1126.7405980500002</v>
      </c>
      <c r="H20" s="11">
        <v>6.057466442</v>
      </c>
      <c r="I20" s="11">
        <v>0</v>
      </c>
      <c r="J20" s="14">
        <v>0</v>
      </c>
      <c r="K20" s="11">
        <v>0</v>
      </c>
      <c r="L20" s="11">
        <v>0</v>
      </c>
      <c r="M20" s="14">
        <v>0.76098877999999992</v>
      </c>
      <c r="N20" s="11">
        <v>353.81013865099999</v>
      </c>
      <c r="O20" s="12">
        <v>360.628593873</v>
      </c>
      <c r="P20" s="15">
        <v>32.630770871000003</v>
      </c>
      <c r="Q20" s="11">
        <v>0</v>
      </c>
      <c r="R20" s="12">
        <v>1519.9999627940003</v>
      </c>
    </row>
    <row r="21" spans="1:19" x14ac:dyDescent="0.25">
      <c r="A21" s="9">
        <v>2020</v>
      </c>
      <c r="B21" s="10"/>
      <c r="C21" s="11">
        <v>525.16814288</v>
      </c>
      <c r="D21" s="11">
        <v>376.86047117999999</v>
      </c>
      <c r="E21" s="11">
        <v>195.43744623999999</v>
      </c>
      <c r="F21" s="11">
        <v>70.198245649999421</v>
      </c>
      <c r="G21" s="14">
        <v>1167.6643059499995</v>
      </c>
      <c r="H21" s="11">
        <v>1.4122888689999999</v>
      </c>
      <c r="I21" s="11">
        <v>0</v>
      </c>
      <c r="J21" s="14">
        <v>0</v>
      </c>
      <c r="K21" s="11">
        <v>0</v>
      </c>
      <c r="L21" s="11">
        <v>0</v>
      </c>
      <c r="M21" s="14">
        <v>1.7947765099999999</v>
      </c>
      <c r="N21" s="11">
        <v>66.304588581000004</v>
      </c>
      <c r="O21" s="12">
        <v>69.511653960000004</v>
      </c>
      <c r="P21" s="15">
        <v>14.924057185000002</v>
      </c>
      <c r="Q21" s="11">
        <v>0</v>
      </c>
      <c r="R21" s="12">
        <v>1252.1000170949997</v>
      </c>
      <c r="S21" s="13"/>
    </row>
    <row r="22" spans="1:19" x14ac:dyDescent="0.25">
      <c r="A22" s="9">
        <v>2021</v>
      </c>
      <c r="B22" s="10"/>
      <c r="C22" s="11">
        <v>214.02280000000002</v>
      </c>
      <c r="D22" s="11">
        <v>185.76789402</v>
      </c>
      <c r="E22" s="11">
        <v>441.54424194000001</v>
      </c>
      <c r="F22" s="11">
        <v>60.962414949999996</v>
      </c>
      <c r="G22" s="11">
        <v>902.29735090999998</v>
      </c>
      <c r="H22" s="11">
        <v>2.41204017</v>
      </c>
      <c r="I22" s="11">
        <v>0</v>
      </c>
      <c r="J22" s="11">
        <v>0</v>
      </c>
      <c r="K22" s="11">
        <v>0</v>
      </c>
      <c r="L22" s="11">
        <v>0</v>
      </c>
      <c r="M22" s="11">
        <v>0.31120690000000001</v>
      </c>
      <c r="N22" s="11">
        <v>415.48940321999999</v>
      </c>
      <c r="O22" s="11">
        <v>418.21265029000006</v>
      </c>
      <c r="P22" s="11">
        <v>45.715880477999995</v>
      </c>
      <c r="Q22" s="11">
        <v>0</v>
      </c>
      <c r="R22" s="12">
        <v>1366.225881678</v>
      </c>
      <c r="S22" s="13"/>
    </row>
    <row r="23" spans="1:19" x14ac:dyDescent="0.25">
      <c r="A23" s="9"/>
      <c r="B23" s="10"/>
      <c r="C23" s="11"/>
      <c r="D23" s="11"/>
      <c r="E23" s="11"/>
      <c r="F23" s="11"/>
      <c r="G23" s="14"/>
      <c r="H23" s="11"/>
      <c r="I23" s="11"/>
      <c r="J23" s="14"/>
      <c r="K23" s="11"/>
      <c r="L23" s="11"/>
      <c r="M23" s="14"/>
      <c r="N23" s="11"/>
      <c r="O23" s="12"/>
      <c r="P23" s="15"/>
      <c r="Q23" s="11"/>
      <c r="R23" s="12"/>
      <c r="S23" s="13"/>
    </row>
    <row r="24" spans="1:19" hidden="1" x14ac:dyDescent="0.25">
      <c r="A24" s="9">
        <v>2009</v>
      </c>
      <c r="B24" s="10"/>
      <c r="C24" s="11"/>
      <c r="D24" s="11"/>
      <c r="E24" s="11"/>
      <c r="F24" s="11"/>
      <c r="G24" s="14"/>
      <c r="H24" s="11"/>
      <c r="I24" s="11"/>
      <c r="J24" s="14"/>
      <c r="K24" s="11"/>
      <c r="L24" s="11"/>
      <c r="M24" s="14"/>
      <c r="N24" s="11"/>
      <c r="O24" s="12"/>
      <c r="P24" s="15"/>
      <c r="Q24" s="11"/>
      <c r="R24" s="12">
        <v>0</v>
      </c>
      <c r="S24" s="13"/>
    </row>
    <row r="25" spans="1:19" hidden="1" x14ac:dyDescent="0.25">
      <c r="A25" s="16" t="s">
        <v>16</v>
      </c>
      <c r="B25" s="17"/>
      <c r="C25" s="11">
        <v>6.1893923199999996</v>
      </c>
      <c r="D25" s="11">
        <v>6.8511806899999996</v>
      </c>
      <c r="E25" s="11">
        <v>17.775565530000002</v>
      </c>
      <c r="F25" s="11">
        <v>1.7157966200000025</v>
      </c>
      <c r="G25" s="14">
        <v>32.531935160000003</v>
      </c>
      <c r="H25" s="11">
        <v>0</v>
      </c>
      <c r="I25" s="11">
        <v>0</v>
      </c>
      <c r="J25" s="14">
        <v>0</v>
      </c>
      <c r="K25" s="11">
        <v>0</v>
      </c>
      <c r="L25" s="11">
        <v>0</v>
      </c>
      <c r="M25" s="14">
        <v>0</v>
      </c>
      <c r="N25" s="11">
        <v>11.780152899999999</v>
      </c>
      <c r="O25" s="12">
        <v>11.780152899999999</v>
      </c>
      <c r="P25" s="15">
        <v>0</v>
      </c>
      <c r="Q25" s="11">
        <v>0</v>
      </c>
      <c r="R25" s="12">
        <v>44.312088060000001</v>
      </c>
      <c r="S25" s="13"/>
    </row>
    <row r="26" spans="1:19" hidden="1" x14ac:dyDescent="0.25">
      <c r="A26" s="16" t="s">
        <v>17</v>
      </c>
      <c r="B26" s="17"/>
      <c r="C26" s="11">
        <v>29.020775270000001</v>
      </c>
      <c r="D26" s="11">
        <v>8.0590741599999998</v>
      </c>
      <c r="E26" s="11">
        <v>22.685255320000003</v>
      </c>
      <c r="F26" s="11">
        <v>4.1280026599999928</v>
      </c>
      <c r="G26" s="14">
        <v>63.893107409999999</v>
      </c>
      <c r="H26" s="11">
        <v>0</v>
      </c>
      <c r="I26" s="11">
        <v>0</v>
      </c>
      <c r="J26" s="14">
        <v>0</v>
      </c>
      <c r="K26" s="11">
        <v>0</v>
      </c>
      <c r="L26" s="11">
        <v>0</v>
      </c>
      <c r="M26" s="14">
        <v>0</v>
      </c>
      <c r="N26" s="11">
        <v>18.325183160000002</v>
      </c>
      <c r="O26" s="12">
        <v>18.325183160000002</v>
      </c>
      <c r="P26" s="15">
        <v>0</v>
      </c>
      <c r="Q26" s="11">
        <v>0</v>
      </c>
      <c r="R26" s="12">
        <v>82.218290569999994</v>
      </c>
      <c r="S26" s="13"/>
    </row>
    <row r="27" spans="1:19" hidden="1" x14ac:dyDescent="0.25">
      <c r="A27" s="16" t="s">
        <v>18</v>
      </c>
      <c r="B27" s="17"/>
      <c r="C27" s="11">
        <v>18.79799448</v>
      </c>
      <c r="D27" s="11">
        <v>7.4301926900000002</v>
      </c>
      <c r="E27" s="11">
        <v>39.860256590000006</v>
      </c>
      <c r="F27" s="11">
        <v>3.2143375799999916</v>
      </c>
      <c r="G27" s="14">
        <v>69.302781339999996</v>
      </c>
      <c r="H27" s="11">
        <v>-3.5502099999999998E-3</v>
      </c>
      <c r="I27" s="11">
        <v>0</v>
      </c>
      <c r="J27" s="14">
        <v>0</v>
      </c>
      <c r="K27" s="11">
        <v>0</v>
      </c>
      <c r="L27" s="11">
        <v>0</v>
      </c>
      <c r="M27" s="14">
        <v>0</v>
      </c>
      <c r="N27" s="11">
        <v>24.00479816</v>
      </c>
      <c r="O27" s="11">
        <v>25.778302409999998</v>
      </c>
      <c r="P27" s="15">
        <v>0</v>
      </c>
      <c r="Q27" s="11">
        <v>0</v>
      </c>
      <c r="R27" s="12">
        <v>95.081083749999991</v>
      </c>
      <c r="S27" s="13"/>
    </row>
    <row r="28" spans="1:19" hidden="1" x14ac:dyDescent="0.25">
      <c r="A28" s="16" t="s">
        <v>19</v>
      </c>
      <c r="B28" s="17"/>
      <c r="C28" s="11">
        <v>54.161473010000002</v>
      </c>
      <c r="D28" s="11">
        <v>11.473641349999999</v>
      </c>
      <c r="E28" s="11">
        <v>59.613049480000001</v>
      </c>
      <c r="F28" s="11">
        <v>4.6277898100000101</v>
      </c>
      <c r="G28" s="14">
        <v>129.87595365000001</v>
      </c>
      <c r="H28" s="11">
        <v>0.87826968000000005</v>
      </c>
      <c r="I28" s="11">
        <v>0</v>
      </c>
      <c r="J28" s="14">
        <v>0</v>
      </c>
      <c r="K28" s="11">
        <v>0</v>
      </c>
      <c r="L28" s="11">
        <v>0</v>
      </c>
      <c r="M28" s="14">
        <v>0</v>
      </c>
      <c r="N28" s="11">
        <v>40.148884849999995</v>
      </c>
      <c r="O28" s="12">
        <v>41.027154529999997</v>
      </c>
      <c r="P28" s="15">
        <v>0</v>
      </c>
      <c r="Q28" s="11">
        <v>0</v>
      </c>
      <c r="R28" s="12">
        <v>170.90310818</v>
      </c>
      <c r="S28" s="13"/>
    </row>
    <row r="29" spans="1:19" hidden="1" x14ac:dyDescent="0.25">
      <c r="A29" s="9">
        <v>2010</v>
      </c>
      <c r="B29" s="10"/>
      <c r="C29" s="11"/>
      <c r="D29" s="11"/>
      <c r="E29" s="11"/>
      <c r="F29" s="11"/>
      <c r="G29" s="14"/>
      <c r="H29" s="11"/>
      <c r="I29" s="11"/>
      <c r="J29" s="14"/>
      <c r="K29" s="11"/>
      <c r="L29" s="11"/>
      <c r="M29" s="14"/>
      <c r="N29" s="11"/>
      <c r="O29" s="12"/>
      <c r="P29" s="15"/>
      <c r="Q29" s="11"/>
      <c r="R29" s="12">
        <v>0</v>
      </c>
      <c r="S29" s="13"/>
    </row>
    <row r="30" spans="1:19" hidden="1" x14ac:dyDescent="0.25">
      <c r="A30" s="16" t="s">
        <v>16</v>
      </c>
      <c r="B30" s="17"/>
      <c r="C30" s="11">
        <v>10.035298170000001</v>
      </c>
      <c r="D30" s="11">
        <v>12.11400448</v>
      </c>
      <c r="E30" s="11">
        <v>26.699391819999999</v>
      </c>
      <c r="F30" s="11">
        <v>0.92006290000000135</v>
      </c>
      <c r="G30" s="14">
        <v>49.768757370000003</v>
      </c>
      <c r="H30" s="11">
        <v>0</v>
      </c>
      <c r="I30" s="11">
        <v>0</v>
      </c>
      <c r="J30" s="14">
        <v>0</v>
      </c>
      <c r="K30" s="11">
        <v>0</v>
      </c>
      <c r="L30" s="11">
        <v>0</v>
      </c>
      <c r="M30" s="14">
        <v>0</v>
      </c>
      <c r="N30" s="11">
        <v>24.20616463</v>
      </c>
      <c r="O30" s="12">
        <v>24.20616463</v>
      </c>
      <c r="P30" s="15">
        <v>0</v>
      </c>
      <c r="Q30" s="11">
        <v>0</v>
      </c>
      <c r="R30" s="12">
        <v>73.974922000000007</v>
      </c>
      <c r="S30" s="13"/>
    </row>
    <row r="31" spans="1:19" hidden="1" x14ac:dyDescent="0.25">
      <c r="A31" s="16" t="s">
        <v>17</v>
      </c>
      <c r="B31" s="17"/>
      <c r="C31" s="11">
        <v>21.918763330000001</v>
      </c>
      <c r="D31" s="11">
        <v>5.2485923300000001</v>
      </c>
      <c r="E31" s="11">
        <v>50.011416359999998</v>
      </c>
      <c r="F31" s="11">
        <v>1.1616263199999892</v>
      </c>
      <c r="G31" s="14">
        <v>78.340398339999993</v>
      </c>
      <c r="H31" s="11">
        <v>0</v>
      </c>
      <c r="I31" s="11">
        <v>0</v>
      </c>
      <c r="J31" s="14">
        <v>0.51733200000000001</v>
      </c>
      <c r="K31" s="11">
        <v>0</v>
      </c>
      <c r="L31" s="11">
        <v>0</v>
      </c>
      <c r="M31" s="14">
        <v>0</v>
      </c>
      <c r="N31" s="11">
        <v>21.56258231</v>
      </c>
      <c r="O31" s="12">
        <v>22.079914309999999</v>
      </c>
      <c r="P31" s="15">
        <v>0</v>
      </c>
      <c r="Q31" s="11">
        <v>0</v>
      </c>
      <c r="R31" s="12">
        <v>100.42031265</v>
      </c>
      <c r="S31" s="13"/>
    </row>
    <row r="32" spans="1:19" hidden="1" x14ac:dyDescent="0.25">
      <c r="A32" s="16" t="s">
        <v>18</v>
      </c>
      <c r="B32" s="17"/>
      <c r="C32" s="11">
        <v>15.83703633</v>
      </c>
      <c r="D32" s="11">
        <v>9.1920517999999998</v>
      </c>
      <c r="E32" s="11">
        <v>45.552186259999999</v>
      </c>
      <c r="F32" s="11">
        <v>0.83965417999999659</v>
      </c>
      <c r="G32" s="14">
        <v>71.420928570000001</v>
      </c>
      <c r="H32" s="11">
        <v>0.27446814000000003</v>
      </c>
      <c r="I32" s="11">
        <v>0</v>
      </c>
      <c r="J32" s="14">
        <v>2.6504319999999999</v>
      </c>
      <c r="K32" s="11">
        <v>0</v>
      </c>
      <c r="L32" s="11">
        <v>0</v>
      </c>
      <c r="M32" s="14">
        <v>0</v>
      </c>
      <c r="N32" s="11">
        <v>24.076492900000002</v>
      </c>
      <c r="O32" s="12">
        <v>27.00139304</v>
      </c>
      <c r="P32" s="15">
        <v>0</v>
      </c>
      <c r="Q32" s="11">
        <v>0</v>
      </c>
      <c r="R32" s="12">
        <v>98.422321609999997</v>
      </c>
      <c r="S32" s="13"/>
    </row>
    <row r="33" spans="1:19" hidden="1" x14ac:dyDescent="0.25">
      <c r="A33" s="16" t="s">
        <v>19</v>
      </c>
      <c r="B33" s="17"/>
      <c r="C33" s="11">
        <v>110.79593509999999</v>
      </c>
      <c r="D33" s="11">
        <v>19.672722910000001</v>
      </c>
      <c r="E33" s="11">
        <v>107.65768404000001</v>
      </c>
      <c r="F33" s="11">
        <v>4.8653520399999906</v>
      </c>
      <c r="G33" s="14">
        <v>242.99169409000001</v>
      </c>
      <c r="H33" s="11">
        <v>0.29056762000000003</v>
      </c>
      <c r="I33" s="11">
        <v>0</v>
      </c>
      <c r="J33" s="14">
        <v>3.1197270000000001</v>
      </c>
      <c r="K33" s="11">
        <v>0</v>
      </c>
      <c r="L33" s="11">
        <v>0</v>
      </c>
      <c r="M33" s="14">
        <v>0</v>
      </c>
      <c r="N33" s="11">
        <v>29.172004480000002</v>
      </c>
      <c r="O33" s="12">
        <v>32.5822991</v>
      </c>
      <c r="P33" s="15">
        <v>0</v>
      </c>
      <c r="Q33" s="11">
        <v>0</v>
      </c>
      <c r="R33" s="12">
        <v>275.57399319000001</v>
      </c>
      <c r="S33" s="13"/>
    </row>
    <row r="34" spans="1:19" hidden="1" x14ac:dyDescent="0.25">
      <c r="A34" s="18">
        <v>2011</v>
      </c>
      <c r="B34" s="19"/>
      <c r="C34" s="11"/>
      <c r="D34" s="11"/>
      <c r="E34" s="11"/>
      <c r="F34" s="11"/>
      <c r="G34" s="14"/>
      <c r="H34" s="11"/>
      <c r="I34" s="11"/>
      <c r="J34" s="14"/>
      <c r="K34" s="11"/>
      <c r="L34" s="11"/>
      <c r="M34" s="14"/>
      <c r="N34" s="11"/>
      <c r="O34" s="12"/>
      <c r="P34" s="15"/>
      <c r="Q34" s="11"/>
      <c r="R34" s="12">
        <v>0</v>
      </c>
      <c r="S34" s="13"/>
    </row>
    <row r="35" spans="1:19" hidden="1" x14ac:dyDescent="0.25">
      <c r="A35" s="20" t="s">
        <v>16</v>
      </c>
      <c r="B35" s="21"/>
      <c r="C35" s="11">
        <v>12.758034950000001</v>
      </c>
      <c r="D35" s="11">
        <v>5.9019086600000001</v>
      </c>
      <c r="E35" s="11">
        <v>26.699511640000001</v>
      </c>
      <c r="F35" s="11">
        <v>2.6293854999999979</v>
      </c>
      <c r="G35" s="14">
        <v>47.988840750000001</v>
      </c>
      <c r="H35" s="11">
        <v>0.25483581</v>
      </c>
      <c r="I35" s="11">
        <v>0</v>
      </c>
      <c r="J35" s="14">
        <v>12.633588899999999</v>
      </c>
      <c r="K35" s="11">
        <v>0</v>
      </c>
      <c r="L35" s="11">
        <v>0</v>
      </c>
      <c r="M35" s="14">
        <v>0</v>
      </c>
      <c r="N35" s="11">
        <v>24.76464215</v>
      </c>
      <c r="O35" s="12">
        <v>37.653066860000003</v>
      </c>
      <c r="P35" s="15">
        <v>0</v>
      </c>
      <c r="Q35" s="11">
        <v>0</v>
      </c>
      <c r="R35" s="12">
        <v>85.641907610000004</v>
      </c>
      <c r="S35" s="13"/>
    </row>
    <row r="36" spans="1:19" hidden="1" x14ac:dyDescent="0.25">
      <c r="A36" s="20" t="s">
        <v>17</v>
      </c>
      <c r="B36" s="21"/>
      <c r="C36" s="11">
        <v>22.280991369999999</v>
      </c>
      <c r="D36" s="11">
        <v>13.80316975</v>
      </c>
      <c r="E36" s="11">
        <v>54.501552529999998</v>
      </c>
      <c r="F36" s="11">
        <v>3.6546539700000054</v>
      </c>
      <c r="G36" s="14">
        <v>94.240367620000001</v>
      </c>
      <c r="H36" s="11">
        <v>8.5448479999999993E-2</v>
      </c>
      <c r="I36" s="11">
        <v>0</v>
      </c>
      <c r="J36" s="14">
        <v>0.251</v>
      </c>
      <c r="K36" s="11">
        <v>0</v>
      </c>
      <c r="L36" s="11">
        <v>0</v>
      </c>
      <c r="M36" s="14">
        <v>0</v>
      </c>
      <c r="N36" s="11">
        <v>45.108928190000007</v>
      </c>
      <c r="O36" s="12">
        <v>45.445376670000002</v>
      </c>
      <c r="P36" s="15">
        <v>0</v>
      </c>
      <c r="Q36" s="11">
        <v>0</v>
      </c>
      <c r="R36" s="12">
        <v>139.68574429</v>
      </c>
      <c r="S36" s="13"/>
    </row>
    <row r="37" spans="1:19" hidden="1" x14ac:dyDescent="0.25">
      <c r="A37" s="20" t="s">
        <v>18</v>
      </c>
      <c r="B37" s="21"/>
      <c r="C37" s="11">
        <v>21.054262900000001</v>
      </c>
      <c r="D37" s="11">
        <v>17.447538909999999</v>
      </c>
      <c r="E37" s="11">
        <v>72.460376879999998</v>
      </c>
      <c r="F37" s="11">
        <v>3.9546193100000124</v>
      </c>
      <c r="G37" s="14">
        <v>114.916798</v>
      </c>
      <c r="H37" s="11">
        <v>6.5021969999999998E-2</v>
      </c>
      <c r="I37" s="11">
        <v>0</v>
      </c>
      <c r="J37" s="14">
        <v>73.405100000000004</v>
      </c>
      <c r="K37" s="11">
        <v>0</v>
      </c>
      <c r="L37" s="11">
        <v>0</v>
      </c>
      <c r="M37" s="14">
        <v>0</v>
      </c>
      <c r="N37" s="11">
        <v>28.278489959999987</v>
      </c>
      <c r="O37" s="12">
        <v>101.74861193</v>
      </c>
      <c r="P37" s="15">
        <v>0</v>
      </c>
      <c r="Q37" s="11">
        <v>0</v>
      </c>
      <c r="R37" s="12">
        <v>216.66540993000001</v>
      </c>
      <c r="S37" s="13"/>
    </row>
    <row r="38" spans="1:19" hidden="1" x14ac:dyDescent="0.25">
      <c r="A38" s="16" t="s">
        <v>19</v>
      </c>
      <c r="B38" s="17"/>
      <c r="C38" s="11">
        <v>120.77368497000001</v>
      </c>
      <c r="D38" s="11">
        <v>7.92063279</v>
      </c>
      <c r="E38" s="11">
        <v>87.525340040000003</v>
      </c>
      <c r="F38" s="11">
        <v>12.514494239999991</v>
      </c>
      <c r="G38" s="14">
        <v>228.73415204</v>
      </c>
      <c r="H38" s="11">
        <v>0.44318556999999997</v>
      </c>
      <c r="I38" s="11">
        <v>0</v>
      </c>
      <c r="J38" s="14">
        <v>3.4407999999999999</v>
      </c>
      <c r="K38" s="11">
        <v>0</v>
      </c>
      <c r="L38" s="11">
        <v>0</v>
      </c>
      <c r="M38" s="14">
        <v>0</v>
      </c>
      <c r="N38" s="11">
        <v>103.02212923</v>
      </c>
      <c r="O38" s="12">
        <v>106.9061148</v>
      </c>
      <c r="P38" s="15">
        <v>0</v>
      </c>
      <c r="Q38" s="11">
        <v>0</v>
      </c>
      <c r="R38" s="12">
        <v>335.64026683999998</v>
      </c>
      <c r="S38" s="13"/>
    </row>
    <row r="39" spans="1:19" x14ac:dyDescent="0.25">
      <c r="A39" s="18">
        <v>2012</v>
      </c>
      <c r="B39" s="19"/>
      <c r="C39" s="11"/>
      <c r="D39" s="11"/>
      <c r="E39" s="11"/>
      <c r="F39" s="11"/>
      <c r="G39" s="14"/>
      <c r="H39" s="11"/>
      <c r="I39" s="11"/>
      <c r="J39" s="14"/>
      <c r="K39" s="11"/>
      <c r="L39" s="11"/>
      <c r="M39" s="14"/>
      <c r="N39" s="11"/>
      <c r="O39" s="12"/>
      <c r="P39" s="15"/>
      <c r="Q39" s="11"/>
      <c r="R39" s="12"/>
      <c r="S39" s="13"/>
    </row>
    <row r="40" spans="1:19" x14ac:dyDescent="0.25">
      <c r="A40" s="20" t="s">
        <v>16</v>
      </c>
      <c r="B40" s="21"/>
      <c r="C40" s="11">
        <v>2.1940031000000002</v>
      </c>
      <c r="D40" s="11">
        <v>7.1632984899999999</v>
      </c>
      <c r="E40" s="11">
        <v>59.446099269999998</v>
      </c>
      <c r="F40" s="11">
        <v>5.2109892399999964</v>
      </c>
      <c r="G40" s="14">
        <v>74.0143901</v>
      </c>
      <c r="H40" s="11">
        <v>0.14023358</v>
      </c>
      <c r="I40" s="11">
        <v>0</v>
      </c>
      <c r="J40" s="14">
        <v>0</v>
      </c>
      <c r="K40" s="11">
        <v>0</v>
      </c>
      <c r="L40" s="11">
        <v>0</v>
      </c>
      <c r="M40" s="14">
        <v>0</v>
      </c>
      <c r="N40" s="11">
        <v>7.7604253700000001</v>
      </c>
      <c r="O40" s="12">
        <v>7.9006589500000004</v>
      </c>
      <c r="P40" s="15">
        <v>0</v>
      </c>
      <c r="Q40" s="11">
        <v>0</v>
      </c>
      <c r="R40" s="12">
        <v>81.915049049999993</v>
      </c>
    </row>
    <row r="41" spans="1:19" x14ac:dyDescent="0.25">
      <c r="A41" s="20" t="s">
        <v>17</v>
      </c>
      <c r="B41" s="21"/>
      <c r="C41" s="11">
        <v>9.5641398100000004</v>
      </c>
      <c r="D41" s="11">
        <v>12.93641757</v>
      </c>
      <c r="E41" s="11">
        <v>63.427032830000002</v>
      </c>
      <c r="F41" s="11">
        <v>2.8504978499999964</v>
      </c>
      <c r="G41" s="14">
        <v>88.778088060000002</v>
      </c>
      <c r="H41" s="11">
        <v>4.1751379999999998E-2</v>
      </c>
      <c r="I41" s="11">
        <v>0</v>
      </c>
      <c r="J41" s="14">
        <v>0</v>
      </c>
      <c r="K41" s="11">
        <v>0</v>
      </c>
      <c r="L41" s="11">
        <v>0</v>
      </c>
      <c r="M41" s="14">
        <v>0</v>
      </c>
      <c r="N41" s="11">
        <v>57.063916069999998</v>
      </c>
      <c r="O41" s="12">
        <v>57.105667449999999</v>
      </c>
      <c r="P41" s="15">
        <v>0</v>
      </c>
      <c r="Q41" s="11">
        <v>0</v>
      </c>
      <c r="R41" s="12">
        <v>145.88375551000001</v>
      </c>
    </row>
    <row r="42" spans="1:19" x14ac:dyDescent="0.25">
      <c r="A42" s="20" t="s">
        <v>18</v>
      </c>
      <c r="B42" s="21"/>
      <c r="C42" s="11">
        <v>17.148988580000001</v>
      </c>
      <c r="D42" s="11">
        <v>9.4054976700000008</v>
      </c>
      <c r="E42" s="11">
        <v>66.667121140000006</v>
      </c>
      <c r="F42" s="11">
        <v>3.6293167299999851</v>
      </c>
      <c r="G42" s="14">
        <v>96.850924120000002</v>
      </c>
      <c r="H42" s="11">
        <v>3.209029E-2</v>
      </c>
      <c r="I42" s="11">
        <v>0</v>
      </c>
      <c r="J42" s="14">
        <v>-66.400000000000006</v>
      </c>
      <c r="K42" s="11">
        <v>0</v>
      </c>
      <c r="L42" s="11">
        <v>0</v>
      </c>
      <c r="M42" s="14">
        <v>0</v>
      </c>
      <c r="N42" s="11">
        <v>43.060775860000007</v>
      </c>
      <c r="O42" s="12">
        <v>-23.30713385</v>
      </c>
      <c r="P42" s="15">
        <v>0</v>
      </c>
      <c r="Q42" s="11">
        <v>0</v>
      </c>
      <c r="R42" s="12">
        <v>73.543790270000002</v>
      </c>
    </row>
    <row r="43" spans="1:19" x14ac:dyDescent="0.25">
      <c r="A43" s="20" t="s">
        <v>19</v>
      </c>
      <c r="B43" s="21"/>
      <c r="C43" s="11">
        <v>174.27676416</v>
      </c>
      <c r="D43" s="11">
        <v>21.55469467</v>
      </c>
      <c r="E43" s="11">
        <v>114.08226374</v>
      </c>
      <c r="F43" s="11">
        <v>4.3859438900000214</v>
      </c>
      <c r="G43" s="14">
        <v>314.29966646000003</v>
      </c>
      <c r="H43" s="11">
        <v>0.39772922999999999</v>
      </c>
      <c r="I43" s="11">
        <v>0</v>
      </c>
      <c r="J43" s="14">
        <v>0</v>
      </c>
      <c r="K43" s="11">
        <v>0</v>
      </c>
      <c r="L43" s="11">
        <v>0</v>
      </c>
      <c r="M43" s="14">
        <v>0</v>
      </c>
      <c r="N43" s="11">
        <v>19.056035170000001</v>
      </c>
      <c r="O43" s="12">
        <v>19.453764400000001</v>
      </c>
      <c r="P43" s="15">
        <v>0</v>
      </c>
      <c r="Q43" s="11">
        <v>500</v>
      </c>
      <c r="R43" s="12">
        <v>833.75343085999998</v>
      </c>
    </row>
    <row r="44" spans="1:19" x14ac:dyDescent="0.25">
      <c r="A44" s="18">
        <v>2013</v>
      </c>
      <c r="B44" s="19"/>
      <c r="C44" s="11"/>
      <c r="D44" s="11"/>
      <c r="E44" s="11"/>
      <c r="F44" s="11"/>
      <c r="G44" s="14"/>
      <c r="H44" s="11"/>
      <c r="I44" s="11"/>
      <c r="J44" s="14"/>
      <c r="K44" s="11"/>
      <c r="L44" s="11"/>
      <c r="M44" s="14"/>
      <c r="N44" s="11"/>
      <c r="O44" s="12"/>
      <c r="P44" s="15"/>
      <c r="Q44" s="11"/>
      <c r="R44" s="12"/>
    </row>
    <row r="45" spans="1:19" x14ac:dyDescent="0.25">
      <c r="A45" s="20" t="s">
        <v>16</v>
      </c>
      <c r="B45" s="21"/>
      <c r="C45" s="11">
        <v>5.2695197199999999</v>
      </c>
      <c r="D45" s="11">
        <v>9.6872779300000005</v>
      </c>
      <c r="E45" s="11">
        <v>18.365774300000002</v>
      </c>
      <c r="F45" s="11">
        <v>0.12589937999999634</v>
      </c>
      <c r="G45" s="14">
        <v>33.448471329999997</v>
      </c>
      <c r="H45" s="11">
        <v>2.5521780000000001E-2</v>
      </c>
      <c r="I45" s="11">
        <v>0</v>
      </c>
      <c r="J45" s="14">
        <v>0</v>
      </c>
      <c r="K45" s="11">
        <v>0</v>
      </c>
      <c r="L45" s="11">
        <v>0</v>
      </c>
      <c r="M45" s="14">
        <v>0</v>
      </c>
      <c r="N45" s="11">
        <v>31.917488600000002</v>
      </c>
      <c r="O45" s="12">
        <v>31.94301038</v>
      </c>
      <c r="P45" s="15">
        <v>0</v>
      </c>
      <c r="Q45" s="11">
        <v>0</v>
      </c>
      <c r="R45" s="12">
        <v>65.391481709999994</v>
      </c>
    </row>
    <row r="46" spans="1:19" x14ac:dyDescent="0.25">
      <c r="A46" s="20" t="s">
        <v>17</v>
      </c>
      <c r="B46" s="21"/>
      <c r="C46" s="11">
        <v>33.286646220000002</v>
      </c>
      <c r="D46" s="11">
        <v>8.5843237200000004</v>
      </c>
      <c r="E46" s="11">
        <v>68.457678580000007</v>
      </c>
      <c r="F46" s="11">
        <v>3.3616682199999843</v>
      </c>
      <c r="G46" s="14">
        <v>113.69031674</v>
      </c>
      <c r="H46" s="11">
        <v>0.17830488</v>
      </c>
      <c r="I46" s="11">
        <v>0</v>
      </c>
      <c r="J46" s="14">
        <v>0</v>
      </c>
      <c r="K46" s="11">
        <v>0</v>
      </c>
      <c r="L46" s="11">
        <v>0</v>
      </c>
      <c r="M46" s="14">
        <v>0</v>
      </c>
      <c r="N46" s="11">
        <v>103.24593849</v>
      </c>
      <c r="O46" s="12">
        <v>103.42424337</v>
      </c>
      <c r="P46" s="15">
        <v>0</v>
      </c>
      <c r="Q46" s="11">
        <v>0</v>
      </c>
      <c r="R46" s="12">
        <v>217.11456011000001</v>
      </c>
    </row>
    <row r="47" spans="1:19" x14ac:dyDescent="0.25">
      <c r="A47" s="20" t="s">
        <v>18</v>
      </c>
      <c r="B47" s="21"/>
      <c r="C47" s="11">
        <v>34.042689350000003</v>
      </c>
      <c r="D47" s="11">
        <v>21.492625969999999</v>
      </c>
      <c r="E47" s="11">
        <v>49.048499800000002</v>
      </c>
      <c r="F47" s="11">
        <v>1.4137286899999921</v>
      </c>
      <c r="G47" s="14">
        <v>105.99754381</v>
      </c>
      <c r="H47" s="11">
        <v>0.23360196999999999</v>
      </c>
      <c r="I47" s="11">
        <v>0</v>
      </c>
      <c r="J47" s="14">
        <v>0</v>
      </c>
      <c r="K47" s="11">
        <v>0</v>
      </c>
      <c r="L47" s="11">
        <v>0</v>
      </c>
      <c r="M47" s="14">
        <v>0</v>
      </c>
      <c r="N47" s="11">
        <v>0</v>
      </c>
      <c r="O47" s="12">
        <v>0.23360196999999999</v>
      </c>
      <c r="P47" s="15">
        <v>0</v>
      </c>
      <c r="Q47" s="11">
        <v>500</v>
      </c>
      <c r="R47" s="12">
        <v>606.23114578000002</v>
      </c>
    </row>
    <row r="48" spans="1:19" x14ac:dyDescent="0.25">
      <c r="A48" s="20" t="s">
        <v>19</v>
      </c>
      <c r="B48" s="21"/>
      <c r="C48" s="11">
        <v>194.95719034999999</v>
      </c>
      <c r="D48" s="11">
        <v>20.06336443</v>
      </c>
      <c r="E48" s="11">
        <v>104.73017797</v>
      </c>
      <c r="F48" s="11">
        <v>8.634947909999994</v>
      </c>
      <c r="G48" s="14">
        <v>328.38568065999999</v>
      </c>
      <c r="H48" s="11">
        <v>0.44710554000000002</v>
      </c>
      <c r="I48" s="11">
        <v>0</v>
      </c>
      <c r="J48" s="14">
        <v>0</v>
      </c>
      <c r="K48" s="11">
        <v>0</v>
      </c>
      <c r="L48" s="11">
        <v>0</v>
      </c>
      <c r="M48" s="14">
        <v>0</v>
      </c>
      <c r="N48" s="11">
        <v>25.283331570000001</v>
      </c>
      <c r="O48" s="12">
        <v>25.73043711</v>
      </c>
      <c r="P48" s="15">
        <v>0</v>
      </c>
      <c r="Q48" s="11">
        <v>0</v>
      </c>
      <c r="R48" s="12">
        <v>354.11611777000002</v>
      </c>
    </row>
    <row r="49" spans="1:19" x14ac:dyDescent="0.25">
      <c r="A49" s="18">
        <v>2014</v>
      </c>
      <c r="B49" s="19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5"/>
      <c r="Q49" s="11"/>
      <c r="R49" s="12"/>
    </row>
    <row r="50" spans="1:19" x14ac:dyDescent="0.25">
      <c r="A50" s="20" t="s">
        <v>16</v>
      </c>
      <c r="B50" s="21"/>
      <c r="C50" s="11">
        <v>16.09564722</v>
      </c>
      <c r="D50" s="11">
        <v>5.6467531800000001</v>
      </c>
      <c r="E50" s="11">
        <v>38.651123069999997</v>
      </c>
      <c r="F50" s="11">
        <v>5.5453161400000042</v>
      </c>
      <c r="G50" s="11">
        <v>65.938839610000002</v>
      </c>
      <c r="H50" s="11">
        <v>6.18427E-2</v>
      </c>
      <c r="I50" s="11">
        <v>0</v>
      </c>
      <c r="J50" s="11">
        <v>5.3819994600000003</v>
      </c>
      <c r="K50" s="11">
        <v>0</v>
      </c>
      <c r="L50" s="11">
        <v>0</v>
      </c>
      <c r="M50" s="11">
        <v>0</v>
      </c>
      <c r="N50" s="11">
        <v>17.59983248</v>
      </c>
      <c r="O50" s="11">
        <v>23.043674639999999</v>
      </c>
      <c r="P50" s="15">
        <v>0</v>
      </c>
      <c r="Q50" s="11">
        <v>0</v>
      </c>
      <c r="R50" s="12">
        <v>88.982514250000008</v>
      </c>
    </row>
    <row r="51" spans="1:19" x14ac:dyDescent="0.25">
      <c r="A51" s="20" t="s">
        <v>17</v>
      </c>
      <c r="B51" s="21"/>
      <c r="C51" s="11">
        <v>43.444253189999998</v>
      </c>
      <c r="D51" s="11">
        <v>6.9937970299999996</v>
      </c>
      <c r="E51" s="11">
        <v>51.474386279999997</v>
      </c>
      <c r="F51" s="11">
        <v>6.5957706700000145</v>
      </c>
      <c r="G51" s="11">
        <v>108.50820717000001</v>
      </c>
      <c r="H51" s="11">
        <v>0.40044399000000003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49.657615130000003</v>
      </c>
      <c r="O51" s="11">
        <v>50.058059120000003</v>
      </c>
      <c r="P51" s="15">
        <v>0</v>
      </c>
      <c r="Q51" s="11">
        <v>0</v>
      </c>
      <c r="R51" s="12">
        <v>158.56626629000002</v>
      </c>
    </row>
    <row r="52" spans="1:19" x14ac:dyDescent="0.25">
      <c r="A52" s="20" t="s">
        <v>18</v>
      </c>
      <c r="B52" s="21"/>
      <c r="C52" s="11">
        <v>153.89222842000001</v>
      </c>
      <c r="D52" s="11">
        <v>10.49316488</v>
      </c>
      <c r="E52" s="11">
        <v>70.052701450000001</v>
      </c>
      <c r="F52" s="11">
        <v>1.904903719999993</v>
      </c>
      <c r="G52" s="11">
        <v>236.34299847</v>
      </c>
      <c r="H52" s="11">
        <v>4.6563E-2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11.576407039999999</v>
      </c>
      <c r="O52" s="11">
        <v>11.62297004</v>
      </c>
      <c r="P52" s="15">
        <v>0</v>
      </c>
      <c r="Q52" s="11">
        <v>0</v>
      </c>
      <c r="R52" s="12">
        <v>247.96596851000001</v>
      </c>
    </row>
    <row r="53" spans="1:19" x14ac:dyDescent="0.25">
      <c r="A53" s="20" t="s">
        <v>19</v>
      </c>
      <c r="B53" s="21"/>
      <c r="C53" s="11">
        <v>91.397221119999998</v>
      </c>
      <c r="D53" s="11">
        <v>16.747062459999999</v>
      </c>
      <c r="E53" s="11">
        <v>116.26459509</v>
      </c>
      <c r="F53" s="11">
        <v>23.455960290000007</v>
      </c>
      <c r="G53" s="11">
        <v>247.86483895999999</v>
      </c>
      <c r="H53" s="11">
        <v>0.60006022000000003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14.76716656</v>
      </c>
      <c r="O53" s="11">
        <v>15.367226779999999</v>
      </c>
      <c r="P53" s="15">
        <v>0</v>
      </c>
      <c r="Q53" s="11">
        <v>0</v>
      </c>
      <c r="R53" s="12">
        <v>263.23206574</v>
      </c>
    </row>
    <row r="54" spans="1:19" x14ac:dyDescent="0.25">
      <c r="A54" s="18">
        <v>2015</v>
      </c>
      <c r="B54" s="19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5"/>
      <c r="Q54" s="11"/>
      <c r="R54" s="12"/>
    </row>
    <row r="55" spans="1:19" x14ac:dyDescent="0.25">
      <c r="A55" s="20" t="s">
        <v>16</v>
      </c>
      <c r="B55" s="21"/>
      <c r="C55" s="11">
        <v>16.857917650000001</v>
      </c>
      <c r="D55" s="11">
        <v>10.198327470000001</v>
      </c>
      <c r="E55" s="11">
        <v>41.685088970000002</v>
      </c>
      <c r="F55" s="11">
        <v>6.3595783299999908</v>
      </c>
      <c r="G55" s="11">
        <v>75.10091242</v>
      </c>
      <c r="H55" s="11">
        <v>0.44036733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0.26956898999999995</v>
      </c>
      <c r="O55" s="11">
        <v>0.70993631999999995</v>
      </c>
      <c r="P55" s="15">
        <v>0</v>
      </c>
      <c r="Q55" s="11">
        <v>0</v>
      </c>
      <c r="R55" s="12">
        <v>75.810848739999997</v>
      </c>
    </row>
    <row r="56" spans="1:19" x14ac:dyDescent="0.25">
      <c r="A56" s="20" t="s">
        <v>17</v>
      </c>
      <c r="B56" s="21"/>
      <c r="C56" s="11">
        <v>36.889078099999999</v>
      </c>
      <c r="D56" s="11">
        <v>213.1761276</v>
      </c>
      <c r="E56" s="11">
        <v>74.838580710000002</v>
      </c>
      <c r="F56" s="11">
        <v>23.895676159999994</v>
      </c>
      <c r="G56" s="11">
        <v>348.79946257</v>
      </c>
      <c r="H56" s="11">
        <v>0.45595912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6.3009603900000002</v>
      </c>
      <c r="O56" s="11">
        <v>6.7569195100000004</v>
      </c>
      <c r="P56" s="15">
        <v>0</v>
      </c>
      <c r="Q56" s="11">
        <v>0</v>
      </c>
      <c r="R56" s="12">
        <v>355.55638207999999</v>
      </c>
    </row>
    <row r="57" spans="1:19" x14ac:dyDescent="0.25">
      <c r="A57" s="20" t="s">
        <v>18</v>
      </c>
      <c r="B57" s="21"/>
      <c r="C57" s="11">
        <v>172.80706192</v>
      </c>
      <c r="D57" s="11">
        <v>9.9117597499999999</v>
      </c>
      <c r="E57" s="11">
        <v>60.319994719999997</v>
      </c>
      <c r="F57" s="11">
        <v>20.882865640000006</v>
      </c>
      <c r="G57" s="11">
        <v>263.92168203</v>
      </c>
      <c r="H57" s="11">
        <v>0.72005447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2.5074283999999998</v>
      </c>
      <c r="O57" s="11">
        <v>3.2274828699999998</v>
      </c>
      <c r="P57" s="15">
        <v>0</v>
      </c>
      <c r="Q57" s="11">
        <v>0</v>
      </c>
      <c r="R57" s="12">
        <v>267.14916490000002</v>
      </c>
    </row>
    <row r="58" spans="1:19" x14ac:dyDescent="0.25">
      <c r="A58" s="20" t="s">
        <v>19</v>
      </c>
      <c r="B58" s="21"/>
      <c r="C58" s="11">
        <v>107.95984315</v>
      </c>
      <c r="D58" s="11">
        <v>36.731853909999998</v>
      </c>
      <c r="E58" s="11">
        <v>111.57423303</v>
      </c>
      <c r="F58" s="11">
        <v>40.448326340000008</v>
      </c>
      <c r="G58" s="11">
        <v>296.71425642999998</v>
      </c>
      <c r="H58" s="22">
        <v>0.64284039999999998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24.6891596</v>
      </c>
      <c r="O58" s="11">
        <v>25.332000000000001</v>
      </c>
      <c r="P58" s="15">
        <v>0</v>
      </c>
      <c r="Q58" s="11">
        <v>0</v>
      </c>
      <c r="R58" s="12">
        <v>322.04625642999997</v>
      </c>
    </row>
    <row r="59" spans="1:19" x14ac:dyDescent="0.25">
      <c r="A59" s="18">
        <v>2016</v>
      </c>
      <c r="B59" s="19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5"/>
      <c r="Q59" s="11"/>
      <c r="R59" s="12"/>
    </row>
    <row r="60" spans="1:19" x14ac:dyDescent="0.25">
      <c r="A60" s="20" t="s">
        <v>16</v>
      </c>
      <c r="B60" s="21"/>
      <c r="C60" s="11">
        <v>11.394</v>
      </c>
      <c r="D60" s="11">
        <v>19.666</v>
      </c>
      <c r="E60" s="11">
        <v>52.402999999999999</v>
      </c>
      <c r="F60" s="11">
        <v>27.218999999999973</v>
      </c>
      <c r="G60" s="11">
        <v>110.68199999999997</v>
      </c>
      <c r="H60" s="11">
        <v>0.14599999999999999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1.456</v>
      </c>
      <c r="O60" s="11">
        <v>1.6019999999999999</v>
      </c>
      <c r="P60" s="15">
        <v>0</v>
      </c>
      <c r="Q60" s="11">
        <v>0</v>
      </c>
      <c r="R60" s="12">
        <v>112.28399999999998</v>
      </c>
      <c r="S60" s="23"/>
    </row>
    <row r="61" spans="1:19" x14ac:dyDescent="0.25">
      <c r="A61" s="20" t="s">
        <v>17</v>
      </c>
      <c r="B61" s="21"/>
      <c r="C61" s="11">
        <v>99.516999999999996</v>
      </c>
      <c r="D61" s="11">
        <v>9.2140000000000004</v>
      </c>
      <c r="E61" s="11">
        <v>97.593000000000004</v>
      </c>
      <c r="F61" s="11">
        <v>22.497</v>
      </c>
      <c r="G61" s="11">
        <v>228.821</v>
      </c>
      <c r="H61" s="11">
        <v>0.84399999999999997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100.54100000000001</v>
      </c>
      <c r="O61" s="11">
        <v>101.38500000000001</v>
      </c>
      <c r="P61" s="15">
        <v>0</v>
      </c>
      <c r="Q61" s="11">
        <v>0</v>
      </c>
      <c r="R61" s="12">
        <v>330.20600000000002</v>
      </c>
      <c r="S61" s="23"/>
    </row>
    <row r="62" spans="1:19" x14ac:dyDescent="0.25">
      <c r="A62" s="20" t="s">
        <v>18</v>
      </c>
      <c r="B62" s="21"/>
      <c r="C62" s="11">
        <v>151.82499999999999</v>
      </c>
      <c r="D62" s="11">
        <v>19.911999999999999</v>
      </c>
      <c r="E62" s="11">
        <v>93.326999999999998</v>
      </c>
      <c r="F62" s="11">
        <v>18.697000000000031</v>
      </c>
      <c r="G62" s="11">
        <v>283.76100000000002</v>
      </c>
      <c r="H62" s="11">
        <v>0.222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1.9889999999999999</v>
      </c>
      <c r="O62" s="11">
        <v>2.2109999999999999</v>
      </c>
      <c r="P62" s="15">
        <v>0</v>
      </c>
      <c r="Q62" s="11">
        <v>0</v>
      </c>
      <c r="R62" s="12">
        <v>285.97200000000004</v>
      </c>
    </row>
    <row r="63" spans="1:19" x14ac:dyDescent="0.25">
      <c r="A63" s="20" t="s">
        <v>19</v>
      </c>
      <c r="B63" s="21"/>
      <c r="C63" s="11">
        <v>91.957999999999998</v>
      </c>
      <c r="D63" s="11">
        <v>18.164999999999999</v>
      </c>
      <c r="E63" s="11">
        <v>125.002</v>
      </c>
      <c r="F63" s="11">
        <v>31.161000000000016</v>
      </c>
      <c r="G63" s="11">
        <v>266.286</v>
      </c>
      <c r="H63" s="11">
        <v>1.3109999999999999</v>
      </c>
      <c r="I63" s="11">
        <v>0</v>
      </c>
      <c r="J63" s="11">
        <v>0</v>
      </c>
      <c r="K63" s="11">
        <v>0</v>
      </c>
      <c r="L63" s="11">
        <v>0</v>
      </c>
      <c r="M63" s="11">
        <v>1.1200000000000001</v>
      </c>
      <c r="N63" s="11">
        <v>2.8620000000000001</v>
      </c>
      <c r="O63" s="11">
        <v>5.2930000000000001</v>
      </c>
      <c r="P63" s="15">
        <v>0</v>
      </c>
      <c r="Q63" s="11">
        <v>0</v>
      </c>
      <c r="R63" s="12">
        <v>271.57900000000001</v>
      </c>
    </row>
    <row r="64" spans="1:19" x14ac:dyDescent="0.25">
      <c r="A64" s="18">
        <v>2017</v>
      </c>
      <c r="B64" s="19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5"/>
      <c r="Q64" s="11"/>
      <c r="R64" s="12"/>
    </row>
    <row r="65" spans="1:18" x14ac:dyDescent="0.25">
      <c r="A65" s="20" t="s">
        <v>16</v>
      </c>
      <c r="B65" s="21"/>
      <c r="C65" s="11">
        <v>33.921956880000003</v>
      </c>
      <c r="D65" s="11">
        <v>11.80640528</v>
      </c>
      <c r="E65" s="11">
        <v>77.616143059999999</v>
      </c>
      <c r="F65" s="11">
        <v>17.984580579999985</v>
      </c>
      <c r="G65" s="11">
        <v>141.3290858</v>
      </c>
      <c r="H65" s="11">
        <v>2.8350108600000001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29.526532679999999</v>
      </c>
      <c r="O65" s="11">
        <v>32.36154354</v>
      </c>
      <c r="P65" s="15">
        <v>0</v>
      </c>
      <c r="Q65" s="11">
        <v>1000</v>
      </c>
      <c r="R65" s="12">
        <v>1173.69062934</v>
      </c>
    </row>
    <row r="66" spans="1:18" x14ac:dyDescent="0.25">
      <c r="A66" s="20" t="s">
        <v>17</v>
      </c>
      <c r="B66" s="21"/>
      <c r="C66" s="11">
        <v>168.08849502999999</v>
      </c>
      <c r="D66" s="11">
        <v>7.7214542300000009</v>
      </c>
      <c r="E66" s="11">
        <v>178.35964213999998</v>
      </c>
      <c r="F66" s="11">
        <v>10.012739780000032</v>
      </c>
      <c r="G66" s="11">
        <v>364.18233118000001</v>
      </c>
      <c r="H66" s="11">
        <v>1.00037032</v>
      </c>
      <c r="I66" s="11">
        <v>0</v>
      </c>
      <c r="J66" s="11">
        <v>0</v>
      </c>
      <c r="K66" s="11">
        <v>0</v>
      </c>
      <c r="L66" s="11">
        <v>0</v>
      </c>
      <c r="M66" s="11">
        <v>0.10574939999999999</v>
      </c>
      <c r="N66" s="11">
        <v>17.378010439999997</v>
      </c>
      <c r="O66" s="11">
        <v>18.484130159999999</v>
      </c>
      <c r="P66" s="15">
        <v>0</v>
      </c>
      <c r="Q66" s="11">
        <v>0</v>
      </c>
      <c r="R66" s="12">
        <v>382.66646134000001</v>
      </c>
    </row>
    <row r="67" spans="1:18" x14ac:dyDescent="0.25">
      <c r="A67" s="20" t="s">
        <v>18</v>
      </c>
      <c r="B67" s="21"/>
      <c r="C67" s="11">
        <v>63.592696959999998</v>
      </c>
      <c r="D67" s="11">
        <v>5.4721546500000002</v>
      </c>
      <c r="E67" s="11">
        <v>54.739536979999997</v>
      </c>
      <c r="F67" s="11">
        <v>34.344494389999994</v>
      </c>
      <c r="G67" s="11">
        <v>158.14888298</v>
      </c>
      <c r="H67" s="11">
        <v>1.65912562</v>
      </c>
      <c r="I67" s="11">
        <v>0</v>
      </c>
      <c r="J67" s="11">
        <v>0</v>
      </c>
      <c r="K67" s="11">
        <v>0</v>
      </c>
      <c r="L67" s="11">
        <v>0</v>
      </c>
      <c r="M67" s="11">
        <v>3.4657220000000002E-2</v>
      </c>
      <c r="N67" s="11">
        <v>11.41666556</v>
      </c>
      <c r="O67" s="11">
        <v>13.110448399999999</v>
      </c>
      <c r="P67" s="15">
        <v>0</v>
      </c>
      <c r="Q67" s="11">
        <v>0</v>
      </c>
      <c r="R67" s="12">
        <v>171.25933137999999</v>
      </c>
    </row>
    <row r="68" spans="1:18" x14ac:dyDescent="0.25">
      <c r="A68" s="20" t="s">
        <v>19</v>
      </c>
      <c r="B68" s="21"/>
      <c r="C68" s="11">
        <v>235.27006466</v>
      </c>
      <c r="D68" s="11">
        <v>9.4699756500000003</v>
      </c>
      <c r="E68" s="11">
        <v>168.0973482</v>
      </c>
      <c r="F68" s="11">
        <v>22.103078500000009</v>
      </c>
      <c r="G68" s="11">
        <v>434.94046701000002</v>
      </c>
      <c r="H68" s="11">
        <v>2.1362353299999999</v>
      </c>
      <c r="I68" s="11">
        <v>0</v>
      </c>
      <c r="J68" s="11">
        <v>0</v>
      </c>
      <c r="K68" s="11">
        <v>0</v>
      </c>
      <c r="L68" s="11">
        <v>0</v>
      </c>
      <c r="M68" s="11">
        <v>7.9998609999999998E-2</v>
      </c>
      <c r="N68" s="11">
        <v>230.09867016999999</v>
      </c>
      <c r="O68" s="11">
        <v>232.31490410999999</v>
      </c>
      <c r="P68" s="15">
        <v>0</v>
      </c>
      <c r="Q68" s="11">
        <v>0</v>
      </c>
      <c r="R68" s="12">
        <v>667.25537112000006</v>
      </c>
    </row>
    <row r="69" spans="1:18" x14ac:dyDescent="0.25">
      <c r="A69" s="18">
        <v>2018</v>
      </c>
      <c r="B69" s="19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5"/>
      <c r="Q69" s="11"/>
      <c r="R69" s="12"/>
    </row>
    <row r="70" spans="1:18" x14ac:dyDescent="0.25">
      <c r="A70" s="20" t="s">
        <v>16</v>
      </c>
      <c r="B70" s="21"/>
      <c r="C70" s="11">
        <v>59.481268530000001</v>
      </c>
      <c r="D70" s="11">
        <v>2.8051505300000001</v>
      </c>
      <c r="E70" s="11">
        <v>28.70122928</v>
      </c>
      <c r="F70" s="11">
        <v>30.809567550000004</v>
      </c>
      <c r="G70" s="11">
        <v>121.79721589</v>
      </c>
      <c r="H70" s="11">
        <v>0.28175440000000002</v>
      </c>
      <c r="I70" s="11">
        <v>0</v>
      </c>
      <c r="J70" s="11">
        <v>0</v>
      </c>
      <c r="K70" s="11">
        <v>0</v>
      </c>
      <c r="L70" s="11">
        <v>0</v>
      </c>
      <c r="M70" s="11">
        <v>0.13423185000000001</v>
      </c>
      <c r="N70" s="11">
        <v>49.318419530000007</v>
      </c>
      <c r="O70" s="11">
        <v>49.734405780000003</v>
      </c>
      <c r="P70" s="15">
        <v>0</v>
      </c>
      <c r="Q70" s="11">
        <v>0</v>
      </c>
      <c r="R70" s="12">
        <v>171.53162166999999</v>
      </c>
    </row>
    <row r="71" spans="1:18" x14ac:dyDescent="0.25">
      <c r="A71" s="20" t="s">
        <v>17</v>
      </c>
      <c r="B71" s="21"/>
      <c r="C71" s="11">
        <v>107.90828273</v>
      </c>
      <c r="D71" s="11">
        <v>23.039778479999999</v>
      </c>
      <c r="E71" s="11">
        <v>66.645596499999996</v>
      </c>
      <c r="F71" s="11">
        <v>30.622586470000002</v>
      </c>
      <c r="G71" s="11">
        <v>228.21624417999999</v>
      </c>
      <c r="H71" s="11">
        <v>1.3057995499999999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76.616638719999997</v>
      </c>
      <c r="O71" s="22">
        <v>77.922438270000001</v>
      </c>
      <c r="P71" s="24">
        <v>0</v>
      </c>
      <c r="Q71" s="11">
        <v>0</v>
      </c>
      <c r="R71" s="12">
        <v>306.13868244999998</v>
      </c>
    </row>
    <row r="72" spans="1:18" x14ac:dyDescent="0.25">
      <c r="A72" s="20" t="s">
        <v>18</v>
      </c>
      <c r="B72" s="21"/>
      <c r="C72" s="11">
        <v>60.297759540000001</v>
      </c>
      <c r="D72" s="22">
        <v>6.0215446999999998</v>
      </c>
      <c r="E72" s="11">
        <v>99.954605540000003</v>
      </c>
      <c r="F72" s="11">
        <v>28.425702229999999</v>
      </c>
      <c r="G72" s="11">
        <v>194.69961200999998</v>
      </c>
      <c r="H72" s="11">
        <v>0.85894314000000005</v>
      </c>
      <c r="I72" s="11">
        <v>0</v>
      </c>
      <c r="J72" s="11">
        <v>0</v>
      </c>
      <c r="K72" s="11">
        <v>0</v>
      </c>
      <c r="L72" s="11">
        <v>0</v>
      </c>
      <c r="M72" s="11">
        <v>3.8774110000000001E-2</v>
      </c>
      <c r="N72" s="11">
        <v>14.400146980000001</v>
      </c>
      <c r="O72" s="11">
        <v>15.297864230000002</v>
      </c>
      <c r="P72" s="15">
        <v>0</v>
      </c>
      <c r="Q72" s="11">
        <v>0</v>
      </c>
      <c r="R72" s="12">
        <v>209.99747623999997</v>
      </c>
    </row>
    <row r="73" spans="1:18" x14ac:dyDescent="0.25">
      <c r="A73" s="20" t="s">
        <v>19</v>
      </c>
      <c r="B73" s="21"/>
      <c r="C73" s="11">
        <v>153.39537729</v>
      </c>
      <c r="D73" s="22">
        <v>24.673495469999999</v>
      </c>
      <c r="E73" s="11">
        <v>123.89171666</v>
      </c>
      <c r="F73" s="11">
        <v>47.516933250000037</v>
      </c>
      <c r="G73" s="11">
        <v>349.47752267000004</v>
      </c>
      <c r="H73" s="11">
        <v>5.8143797099999999</v>
      </c>
      <c r="I73" s="11">
        <v>0</v>
      </c>
      <c r="J73" s="11">
        <v>0</v>
      </c>
      <c r="K73" s="11">
        <v>0</v>
      </c>
      <c r="L73" s="11">
        <v>0</v>
      </c>
      <c r="M73" s="11">
        <v>3.6299110000000002E-2</v>
      </c>
      <c r="N73" s="11">
        <v>125.32528736799999</v>
      </c>
      <c r="O73" s="22">
        <v>131.17596618799999</v>
      </c>
      <c r="P73" s="24">
        <v>0</v>
      </c>
      <c r="Q73" s="11">
        <v>0</v>
      </c>
      <c r="R73" s="12">
        <v>480.65348885800006</v>
      </c>
    </row>
    <row r="74" spans="1:18" x14ac:dyDescent="0.25">
      <c r="A74" s="18">
        <v>2019</v>
      </c>
      <c r="B74" s="19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5"/>
      <c r="Q74" s="11"/>
      <c r="R74" s="12"/>
    </row>
    <row r="75" spans="1:18" x14ac:dyDescent="0.25">
      <c r="A75" s="20" t="s">
        <v>16</v>
      </c>
      <c r="B75" s="21"/>
      <c r="C75" s="11">
        <v>22.98457135</v>
      </c>
      <c r="D75" s="11">
        <v>19.386754500000002</v>
      </c>
      <c r="E75" s="11">
        <v>21.367522619999999</v>
      </c>
      <c r="F75" s="11">
        <v>9.8465385900000051</v>
      </c>
      <c r="G75" s="11">
        <v>73.585387060000002</v>
      </c>
      <c r="H75" s="11">
        <v>0.20652742599999999</v>
      </c>
      <c r="I75" s="11">
        <v>0</v>
      </c>
      <c r="J75" s="11">
        <v>0</v>
      </c>
      <c r="K75" s="11">
        <v>0</v>
      </c>
      <c r="L75" s="11">
        <v>0</v>
      </c>
      <c r="M75" s="11">
        <v>0.11219384</v>
      </c>
      <c r="N75" s="11">
        <v>9.7719426800000004</v>
      </c>
      <c r="O75" s="11">
        <v>10.090663945999999</v>
      </c>
      <c r="P75" s="15">
        <v>0</v>
      </c>
      <c r="Q75" s="11">
        <v>0</v>
      </c>
      <c r="R75" s="12">
        <v>83.676051005999994</v>
      </c>
    </row>
    <row r="76" spans="1:18" x14ac:dyDescent="0.25">
      <c r="A76" s="20" t="s">
        <v>17</v>
      </c>
      <c r="B76" s="21"/>
      <c r="C76" s="11">
        <v>248.13464016999998</v>
      </c>
      <c r="D76" s="11">
        <v>40.056807339999999</v>
      </c>
      <c r="E76" s="11">
        <v>114.02544598</v>
      </c>
      <c r="F76" s="11">
        <v>19.300281199999944</v>
      </c>
      <c r="G76" s="11">
        <v>421.51717468999993</v>
      </c>
      <c r="H76" s="11">
        <v>1.6362356880000002</v>
      </c>
      <c r="I76" s="11">
        <v>0</v>
      </c>
      <c r="J76" s="11">
        <v>0</v>
      </c>
      <c r="K76" s="11">
        <v>0</v>
      </c>
      <c r="L76" s="11">
        <v>0</v>
      </c>
      <c r="M76" s="11">
        <v>1.566E-2</v>
      </c>
      <c r="N76" s="11">
        <v>67.742580079000007</v>
      </c>
      <c r="O76" s="11">
        <v>69.394475767000003</v>
      </c>
      <c r="P76" s="15">
        <v>0</v>
      </c>
      <c r="Q76" s="11">
        <v>0</v>
      </c>
      <c r="R76" s="12">
        <v>490.91165045699995</v>
      </c>
    </row>
    <row r="77" spans="1:18" x14ac:dyDescent="0.25">
      <c r="A77" s="20" t="s">
        <v>18</v>
      </c>
      <c r="B77" s="21"/>
      <c r="C77" s="11">
        <v>168.37706065</v>
      </c>
      <c r="D77" s="11">
        <v>15.382176439999999</v>
      </c>
      <c r="E77" s="11">
        <v>132.62969154000001</v>
      </c>
      <c r="F77" s="11">
        <v>19.729152549999981</v>
      </c>
      <c r="G77" s="11">
        <v>336.11808117999999</v>
      </c>
      <c r="H77" s="11">
        <v>1.338303902</v>
      </c>
      <c r="I77" s="11">
        <v>0</v>
      </c>
      <c r="J77" s="11">
        <v>0</v>
      </c>
      <c r="K77" s="11">
        <v>0</v>
      </c>
      <c r="L77" s="11">
        <v>0</v>
      </c>
      <c r="M77" s="11">
        <v>7.8719190000000008E-2</v>
      </c>
      <c r="N77" s="11">
        <v>92.581821592999987</v>
      </c>
      <c r="O77" s="11">
        <v>93.998844684999995</v>
      </c>
      <c r="P77" s="15">
        <v>13.830246286</v>
      </c>
      <c r="Q77" s="11">
        <v>0</v>
      </c>
      <c r="R77" s="12">
        <v>443.94717215099996</v>
      </c>
    </row>
    <row r="78" spans="1:18" x14ac:dyDescent="0.25">
      <c r="A78" s="20" t="s">
        <v>19</v>
      </c>
      <c r="B78" s="21"/>
      <c r="C78" s="11">
        <v>66.552996490000098</v>
      </c>
      <c r="D78" s="11">
        <v>37.99231506000001</v>
      </c>
      <c r="E78" s="11">
        <v>133.47355226000005</v>
      </c>
      <c r="F78" s="11">
        <v>57.501091310000135</v>
      </c>
      <c r="G78" s="11">
        <v>295.5199551200003</v>
      </c>
      <c r="H78" s="11">
        <v>2.8763994259999999</v>
      </c>
      <c r="I78" s="11">
        <v>0</v>
      </c>
      <c r="J78" s="11">
        <v>0</v>
      </c>
      <c r="K78" s="11">
        <v>0</v>
      </c>
      <c r="L78" s="11">
        <v>0</v>
      </c>
      <c r="M78" s="11">
        <v>0.55441574999999998</v>
      </c>
      <c r="N78" s="11">
        <v>183.71379429899997</v>
      </c>
      <c r="O78" s="11">
        <v>187.14460947499998</v>
      </c>
      <c r="P78" s="15">
        <v>18.800524585000005</v>
      </c>
      <c r="Q78" s="11">
        <v>0</v>
      </c>
      <c r="R78" s="12">
        <v>501.46508918000029</v>
      </c>
    </row>
    <row r="79" spans="1:18" x14ac:dyDescent="0.25">
      <c r="A79" s="18">
        <v>2020</v>
      </c>
      <c r="B79" s="19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5"/>
      <c r="Q79" s="11"/>
      <c r="R79" s="12"/>
    </row>
    <row r="80" spans="1:18" x14ac:dyDescent="0.25">
      <c r="A80" s="20" t="s">
        <v>16</v>
      </c>
      <c r="B80" s="21"/>
      <c r="C80" s="11">
        <v>26.602054070000001</v>
      </c>
      <c r="D80" s="11">
        <v>29.795897360000001</v>
      </c>
      <c r="E80" s="11">
        <v>103.20752005999999</v>
      </c>
      <c r="F80" s="11">
        <v>16.556436119999987</v>
      </c>
      <c r="G80" s="11">
        <v>176.16190760999999</v>
      </c>
      <c r="H80" s="11">
        <v>0.29612761900000001</v>
      </c>
      <c r="I80" s="11">
        <v>0</v>
      </c>
      <c r="J80" s="11">
        <v>0</v>
      </c>
      <c r="K80" s="11">
        <v>0</v>
      </c>
      <c r="L80" s="11">
        <v>0</v>
      </c>
      <c r="M80" s="22">
        <v>1.1279221100000001</v>
      </c>
      <c r="N80" s="11">
        <v>5.7696110000000633E-3</v>
      </c>
      <c r="O80" s="22">
        <v>1.4298193400000001</v>
      </c>
      <c r="P80" s="15">
        <v>7.4685966050000001</v>
      </c>
      <c r="Q80" s="11">
        <v>0</v>
      </c>
      <c r="R80" s="12">
        <v>185.06032355499997</v>
      </c>
    </row>
    <row r="81" spans="1:19" x14ac:dyDescent="0.25">
      <c r="A81" s="20" t="s">
        <v>20</v>
      </c>
      <c r="B81" s="25"/>
      <c r="C81" s="11">
        <v>19.364258509999999</v>
      </c>
      <c r="D81" s="11">
        <v>20.062832909999994</v>
      </c>
      <c r="E81" s="11">
        <v>10.401279420000009</v>
      </c>
      <c r="F81" s="11">
        <v>8.4999999999999964</v>
      </c>
      <c r="G81" s="11">
        <v>58.328370839999998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22">
        <v>5.9675919999999882E-2</v>
      </c>
      <c r="N81" s="11">
        <v>15.98697525</v>
      </c>
      <c r="O81" s="11">
        <v>16.046651170000001</v>
      </c>
      <c r="P81" s="15">
        <v>0</v>
      </c>
      <c r="Q81" s="11">
        <v>0</v>
      </c>
      <c r="R81" s="12">
        <v>74.375022009999995</v>
      </c>
      <c r="S81" s="23"/>
    </row>
    <row r="82" spans="1:19" x14ac:dyDescent="0.25">
      <c r="A82" s="20" t="s">
        <v>18</v>
      </c>
      <c r="B82" s="25"/>
      <c r="C82" s="11">
        <v>12.036626</v>
      </c>
      <c r="D82" s="11">
        <v>34.781249810000006</v>
      </c>
      <c r="E82" s="11">
        <v>27.095731399999998</v>
      </c>
      <c r="F82" s="11">
        <v>23.091161669999998</v>
      </c>
      <c r="G82" s="11">
        <v>97.00476888</v>
      </c>
      <c r="H82" s="11">
        <v>0.58306524999999998</v>
      </c>
      <c r="I82" s="11">
        <v>0</v>
      </c>
      <c r="J82" s="11">
        <v>0</v>
      </c>
      <c r="K82" s="11">
        <v>0</v>
      </c>
      <c r="L82" s="11">
        <v>0</v>
      </c>
      <c r="M82" s="22">
        <v>0.54153848000000004</v>
      </c>
      <c r="N82" s="11">
        <v>38.138858060000004</v>
      </c>
      <c r="O82" s="11">
        <v>39.263461790000001</v>
      </c>
      <c r="P82" s="15">
        <v>5.9827816900000004</v>
      </c>
      <c r="Q82" s="11">
        <v>0</v>
      </c>
      <c r="R82" s="12">
        <v>142.25101236</v>
      </c>
    </row>
    <row r="83" spans="1:19" x14ac:dyDescent="0.25">
      <c r="A83" s="20" t="s">
        <v>19</v>
      </c>
      <c r="B83" s="25"/>
      <c r="C83" s="11">
        <v>467.16520430000003</v>
      </c>
      <c r="D83" s="11">
        <v>292.2204911</v>
      </c>
      <c r="E83" s="11">
        <v>54.73291536</v>
      </c>
      <c r="F83" s="11">
        <v>22.050647859999451</v>
      </c>
      <c r="G83" s="11">
        <v>836.16925861999948</v>
      </c>
      <c r="H83" s="11">
        <v>0.53309600000000001</v>
      </c>
      <c r="I83" s="11">
        <v>0</v>
      </c>
      <c r="J83" s="11">
        <v>0</v>
      </c>
      <c r="K83" s="11">
        <v>0</v>
      </c>
      <c r="L83" s="11">
        <v>0</v>
      </c>
      <c r="M83" s="22">
        <v>6.5640000000000004E-2</v>
      </c>
      <c r="N83" s="11">
        <v>12.17298566</v>
      </c>
      <c r="O83" s="11">
        <v>12.771721660000001</v>
      </c>
      <c r="P83" s="15">
        <v>1.4726788900000001</v>
      </c>
      <c r="Q83" s="11">
        <v>0</v>
      </c>
      <c r="R83" s="12">
        <v>850.41365916999951</v>
      </c>
    </row>
    <row r="84" spans="1:19" x14ac:dyDescent="0.25">
      <c r="A84" s="18">
        <v>2021</v>
      </c>
      <c r="B84" s="19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5"/>
      <c r="Q84" s="11"/>
      <c r="R84" s="12"/>
    </row>
    <row r="85" spans="1:19" x14ac:dyDescent="0.25">
      <c r="A85" s="20" t="s">
        <v>16</v>
      </c>
      <c r="B85" s="19"/>
      <c r="C85" s="11">
        <v>22.604800000000001</v>
      </c>
      <c r="D85" s="11">
        <v>32.277894020000005</v>
      </c>
      <c r="E85" s="11">
        <v>350.15524194</v>
      </c>
      <c r="F85" s="11">
        <v>16.399414949999993</v>
      </c>
      <c r="G85" s="11">
        <v>421.43735091000002</v>
      </c>
      <c r="H85" s="11">
        <v>8.3040169999999996E-2</v>
      </c>
      <c r="I85" s="11">
        <v>0</v>
      </c>
      <c r="J85" s="11">
        <v>0</v>
      </c>
      <c r="K85" s="11">
        <v>0</v>
      </c>
      <c r="L85" s="11">
        <v>0</v>
      </c>
      <c r="M85" s="11">
        <v>8.32069E-2</v>
      </c>
      <c r="N85" s="11">
        <v>17.978403220000001</v>
      </c>
      <c r="O85" s="11">
        <v>18.144650290000001</v>
      </c>
      <c r="P85" s="15">
        <v>4.9468804779999997</v>
      </c>
      <c r="Q85" s="11">
        <v>0</v>
      </c>
      <c r="R85" s="12">
        <v>444.52888167800006</v>
      </c>
    </row>
    <row r="86" spans="1:19" x14ac:dyDescent="0.25">
      <c r="A86" s="20" t="s">
        <v>17</v>
      </c>
      <c r="B86" s="19"/>
      <c r="C86" s="11">
        <v>22.908000000000001</v>
      </c>
      <c r="D86" s="11">
        <v>43.097999999999999</v>
      </c>
      <c r="E86" s="11">
        <v>16.231000000000002</v>
      </c>
      <c r="F86" s="11">
        <v>4.6749999999999998</v>
      </c>
      <c r="G86" s="11">
        <v>86.911999999999992</v>
      </c>
      <c r="H86" s="11">
        <v>0.33800000000000002</v>
      </c>
      <c r="I86" s="11">
        <v>0</v>
      </c>
      <c r="J86" s="11">
        <v>0</v>
      </c>
      <c r="K86" s="11">
        <v>0</v>
      </c>
      <c r="L86" s="11">
        <v>0</v>
      </c>
      <c r="M86" s="11">
        <v>6.3E-2</v>
      </c>
      <c r="N86" s="11">
        <v>129.60399999999998</v>
      </c>
      <c r="O86" s="11">
        <v>130.005</v>
      </c>
      <c r="P86" s="15">
        <v>4.3529999999999998</v>
      </c>
      <c r="Q86" s="11">
        <v>0</v>
      </c>
      <c r="R86" s="12">
        <v>221.26999999999998</v>
      </c>
      <c r="S86" s="23"/>
    </row>
    <row r="87" spans="1:19" x14ac:dyDescent="0.25">
      <c r="A87" s="20" t="s">
        <v>18</v>
      </c>
      <c r="B87" s="26"/>
      <c r="C87" s="11">
        <v>81.81</v>
      </c>
      <c r="D87" s="11">
        <v>74.444999999999993</v>
      </c>
      <c r="E87" s="11">
        <v>55.335999999999999</v>
      </c>
      <c r="F87" s="11">
        <v>26.936</v>
      </c>
      <c r="G87" s="11">
        <v>238.52700000000002</v>
      </c>
      <c r="H87" s="11">
        <v>0.53900000000000003</v>
      </c>
      <c r="I87" s="11">
        <v>0</v>
      </c>
      <c r="J87" s="11">
        <v>0</v>
      </c>
      <c r="K87" s="11">
        <v>0</v>
      </c>
      <c r="L87" s="11">
        <v>0</v>
      </c>
      <c r="M87" s="11">
        <v>8.3000000000000004E-2</v>
      </c>
      <c r="N87" s="11">
        <v>154.00900000000001</v>
      </c>
      <c r="O87" s="11">
        <v>154.63100000000003</v>
      </c>
      <c r="P87" s="15">
        <v>0</v>
      </c>
      <c r="Q87" s="11">
        <v>0</v>
      </c>
      <c r="R87" s="12">
        <v>393.15800000000002</v>
      </c>
    </row>
    <row r="88" spans="1:19" x14ac:dyDescent="0.25">
      <c r="A88" s="20" t="s">
        <v>19</v>
      </c>
      <c r="B88" s="26"/>
      <c r="C88" s="11">
        <v>86.7</v>
      </c>
      <c r="D88" s="11">
        <v>35.947000000000003</v>
      </c>
      <c r="E88" s="11">
        <v>19.821999999999999</v>
      </c>
      <c r="F88" s="11">
        <v>12.952</v>
      </c>
      <c r="G88" s="11">
        <v>155.42099999999999</v>
      </c>
      <c r="H88" s="11">
        <v>1.452</v>
      </c>
      <c r="I88" s="11">
        <v>0</v>
      </c>
      <c r="J88" s="11">
        <v>0</v>
      </c>
      <c r="K88" s="11">
        <v>0</v>
      </c>
      <c r="L88" s="11">
        <v>0</v>
      </c>
      <c r="M88" s="11">
        <v>8.2000000000000003E-2</v>
      </c>
      <c r="N88" s="11">
        <v>113.898</v>
      </c>
      <c r="O88" s="11">
        <v>115.432</v>
      </c>
      <c r="P88" s="15">
        <v>36.415999999999997</v>
      </c>
      <c r="Q88" s="11">
        <v>0</v>
      </c>
      <c r="R88" s="12">
        <v>307.26900000000001</v>
      </c>
    </row>
    <row r="89" spans="1:19" x14ac:dyDescent="0.25">
      <c r="A89" s="18" t="s">
        <v>21</v>
      </c>
      <c r="B89" s="26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5"/>
      <c r="Q89" s="11"/>
      <c r="R89" s="12"/>
    </row>
    <row r="90" spans="1:19" x14ac:dyDescent="0.25">
      <c r="A90" s="20" t="s">
        <v>16</v>
      </c>
      <c r="B90" s="26"/>
      <c r="C90" s="11">
        <v>10.434974539999999</v>
      </c>
      <c r="D90" s="11">
        <v>28.2706041</v>
      </c>
      <c r="E90" s="11">
        <v>24.2</v>
      </c>
      <c r="F90" s="11">
        <v>8.9724528400000025</v>
      </c>
      <c r="G90" s="11">
        <v>71.878031480000004</v>
      </c>
      <c r="H90" s="11">
        <v>0.15139214499999998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48.238746290000002</v>
      </c>
      <c r="O90" s="11">
        <v>48.390138435000004</v>
      </c>
      <c r="P90" s="15">
        <v>0</v>
      </c>
      <c r="Q90" s="11">
        <v>850</v>
      </c>
      <c r="R90" s="12">
        <v>970.26816991500004</v>
      </c>
    </row>
    <row r="91" spans="1:19" x14ac:dyDescent="0.25">
      <c r="A91" s="20" t="s">
        <v>17</v>
      </c>
      <c r="B91" s="26"/>
      <c r="C91" s="11">
        <v>45.35</v>
      </c>
      <c r="D91" s="11">
        <v>33.45157287</v>
      </c>
      <c r="E91" s="11">
        <v>15.849736310000001</v>
      </c>
      <c r="F91" s="11">
        <v>13.798562199999992</v>
      </c>
      <c r="G91" s="11">
        <v>108.44987137999999</v>
      </c>
      <c r="H91" s="11">
        <v>0.23037992000000002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46.735653470000003</v>
      </c>
      <c r="O91" s="11">
        <v>46.96603339</v>
      </c>
      <c r="P91" s="15">
        <v>0</v>
      </c>
      <c r="Q91" s="11">
        <v>0</v>
      </c>
      <c r="R91" s="12">
        <v>155.41590477</v>
      </c>
    </row>
    <row r="92" spans="1:19" x14ac:dyDescent="0.25">
      <c r="A92" s="20" t="s">
        <v>18</v>
      </c>
      <c r="B92" s="26"/>
      <c r="C92" s="11">
        <v>67.909691320000007</v>
      </c>
      <c r="D92" s="11">
        <v>33.657142530000002</v>
      </c>
      <c r="E92" s="11">
        <v>544.05770399999994</v>
      </c>
      <c r="F92" s="11">
        <v>1.28273755</v>
      </c>
      <c r="G92" s="11">
        <f>SUM(C92:F92)</f>
        <v>646.90727539999989</v>
      </c>
      <c r="H92" s="11">
        <v>0.92500012399999987</v>
      </c>
      <c r="I92" s="11">
        <v>0</v>
      </c>
      <c r="J92" s="11">
        <v>0</v>
      </c>
      <c r="K92" s="11">
        <v>0</v>
      </c>
      <c r="L92" s="11">
        <v>0</v>
      </c>
      <c r="M92" s="11">
        <v>4.6980000000000001E-2</v>
      </c>
      <c r="N92" s="11">
        <v>67.000854689999997</v>
      </c>
      <c r="O92" s="11">
        <f>SUM(H92:N92)</f>
        <v>67.972834813999995</v>
      </c>
      <c r="P92" s="15">
        <v>0</v>
      </c>
      <c r="Q92" s="11">
        <v>0</v>
      </c>
      <c r="R92" s="12">
        <f>+Q92+P92+O92+G92</f>
        <v>714.88011021399984</v>
      </c>
    </row>
    <row r="93" spans="1:19" x14ac:dyDescent="0.25">
      <c r="A93" s="20" t="s">
        <v>19</v>
      </c>
      <c r="B93" s="26"/>
      <c r="C93" s="11">
        <v>54.328798189999993</v>
      </c>
      <c r="D93" s="11">
        <v>9.8969931200000012</v>
      </c>
      <c r="E93" s="11">
        <v>33.74461247</v>
      </c>
      <c r="F93" s="11">
        <v>62.144882449999997</v>
      </c>
      <c r="G93" s="11">
        <f>SUM(C93:F93)</f>
        <v>160.11528622999998</v>
      </c>
      <c r="H93" s="11">
        <v>4.9467361610000005</v>
      </c>
      <c r="I93" s="11">
        <v>0</v>
      </c>
      <c r="J93" s="11">
        <v>0</v>
      </c>
      <c r="K93" s="11">
        <v>0</v>
      </c>
      <c r="L93" s="11">
        <v>0</v>
      </c>
      <c r="M93" s="11">
        <v>6.6365149999999998E-2</v>
      </c>
      <c r="N93" s="11">
        <v>114.65067644</v>
      </c>
      <c r="O93" s="11">
        <f>SUM(H93:N93)</f>
        <v>119.663777751</v>
      </c>
      <c r="P93" s="15">
        <v>0</v>
      </c>
      <c r="Q93" s="11">
        <v>0</v>
      </c>
      <c r="R93" s="12">
        <f>+Q93+P93+O93+G93</f>
        <v>279.77906398099998</v>
      </c>
    </row>
    <row r="94" spans="1:19" x14ac:dyDescent="0.25">
      <c r="A94" s="18" t="s">
        <v>22</v>
      </c>
      <c r="B94" s="26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5"/>
      <c r="Q94" s="11"/>
      <c r="R94" s="12"/>
    </row>
    <row r="95" spans="1:19" x14ac:dyDescent="0.25">
      <c r="A95" s="20" t="s">
        <v>16</v>
      </c>
      <c r="B95" s="26"/>
      <c r="C95" s="11">
        <f>18015598.21/1000000</f>
        <v>18.01559821</v>
      </c>
      <c r="D95" s="11">
        <f>+(10043750+6319547.04)/1000000</f>
        <v>16.363297039999999</v>
      </c>
      <c r="E95" s="11">
        <f>28000000/1000000</f>
        <v>28</v>
      </c>
      <c r="F95" s="11">
        <f>(8445292.55+4595587.52)/1000000</f>
        <v>13.04088007</v>
      </c>
      <c r="G95" s="11">
        <f>SUM(C95:F95)</f>
        <v>75.419775319999999</v>
      </c>
      <c r="H95" s="11">
        <f>136124.81/1000000</f>
        <v>0.13612480999999998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f>+(111777404.4+39310116.56+5412800.36)/1000000</f>
        <v>156.50032132000001</v>
      </c>
      <c r="O95" s="11">
        <f>SUM(H95:N95)</f>
        <v>156.63644613000002</v>
      </c>
      <c r="P95" s="15">
        <v>0</v>
      </c>
      <c r="Q95" s="11">
        <v>0</v>
      </c>
      <c r="R95" s="12">
        <f>+Q95+P95+O95+G95</f>
        <v>232.05622145000001</v>
      </c>
    </row>
    <row r="96" spans="1:19" x14ac:dyDescent="0.25">
      <c r="A96" s="20" t="s">
        <v>17</v>
      </c>
      <c r="B96" s="26"/>
      <c r="C96" s="11">
        <f>23052890.91/1000000</f>
        <v>23.052890909999999</v>
      </c>
      <c r="D96" s="11">
        <f>+(35576290.33+11384820.82)/1000000</f>
        <v>46.961111150000001</v>
      </c>
      <c r="E96" s="11">
        <f>34549017.88/1000000</f>
        <v>34.549017880000001</v>
      </c>
      <c r="F96" s="11">
        <f>(822080.8+5953876.62)/1000000</f>
        <v>6.7759574200000001</v>
      </c>
      <c r="G96" s="11">
        <f>SUM(C96:F96)</f>
        <v>111.33897736</v>
      </c>
      <c r="H96" s="11">
        <f>2721664.859/1000000</f>
        <v>2.7216648590000001</v>
      </c>
      <c r="I96" s="11">
        <v>0</v>
      </c>
      <c r="J96" s="11">
        <v>0</v>
      </c>
      <c r="K96" s="11">
        <v>0</v>
      </c>
      <c r="L96" s="11">
        <v>0</v>
      </c>
      <c r="M96" s="11">
        <f>19517.84/1000000</f>
        <v>1.9517840000000002E-2</v>
      </c>
      <c r="N96" s="11">
        <f>+(8025560.453+12020672.25)/1000000</f>
        <v>20.046232703000001</v>
      </c>
      <c r="O96" s="11">
        <f>SUM(H96:N96)</f>
        <v>22.787415402000001</v>
      </c>
      <c r="P96" s="15">
        <v>0</v>
      </c>
      <c r="Q96" s="11">
        <v>0</v>
      </c>
      <c r="R96" s="12">
        <f>+Q96+P96+O96+G96</f>
        <v>134.12639276199999</v>
      </c>
    </row>
    <row r="97" spans="1:18" x14ac:dyDescent="0.25">
      <c r="A97" s="20" t="s">
        <v>18</v>
      </c>
      <c r="B97" s="26"/>
      <c r="C97" s="11">
        <f>293594027.67/1000000</f>
        <v>293.59402767</v>
      </c>
      <c r="D97" s="11">
        <f>+(13232069.97+4475890.13)/1000000</f>
        <v>17.707960100000001</v>
      </c>
      <c r="E97" s="11">
        <f>26551664.19/1000000</f>
        <v>26.55166419</v>
      </c>
      <c r="F97" s="11">
        <f>+(505818.43+5573062.67+5233196.53)/1000000</f>
        <v>11.312077629999999</v>
      </c>
      <c r="G97" s="11">
        <f>SUM(C97:F97)</f>
        <v>349.16572958999996</v>
      </c>
      <c r="H97" s="11">
        <f>2133883.7/1000000</f>
        <v>2.1338837000000002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f>+(109890087.46+44072765.27)/1000000</f>
        <v>153.96285272999998</v>
      </c>
      <c r="O97" s="11">
        <f>SUM(H97:N97)</f>
        <v>156.09673642999999</v>
      </c>
      <c r="P97" s="15">
        <v>0</v>
      </c>
      <c r="Q97" s="11">
        <v>0</v>
      </c>
      <c r="R97" s="12">
        <f>+Q97+P97+O97+G97</f>
        <v>505.26246601999992</v>
      </c>
    </row>
    <row r="98" spans="1:18" x14ac:dyDescent="0.25">
      <c r="A98" s="20" t="s">
        <v>19</v>
      </c>
      <c r="B98" s="26"/>
      <c r="C98" s="11">
        <v>65.041410669999948</v>
      </c>
      <c r="D98" s="11">
        <v>45.979167070000017</v>
      </c>
      <c r="E98" s="11">
        <v>46.891984300000004</v>
      </c>
      <c r="F98" s="11">
        <v>85.374114459999987</v>
      </c>
      <c r="G98" s="11">
        <f>SUM(C98:F98)</f>
        <v>243.28667649999994</v>
      </c>
      <c r="H98" s="11">
        <v>2.2442022440000002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8.5611207060000396</v>
      </c>
      <c r="O98" s="11">
        <f>SUM(H98:N98)</f>
        <v>10.80532295000004</v>
      </c>
      <c r="P98" s="15">
        <v>0</v>
      </c>
      <c r="Q98" s="11">
        <v>0</v>
      </c>
      <c r="R98" s="12">
        <f>+Q98+P98+O98+G98</f>
        <v>254.09199944999997</v>
      </c>
    </row>
    <row r="99" spans="1:18" x14ac:dyDescent="0.25">
      <c r="A99" s="40" t="s">
        <v>29</v>
      </c>
      <c r="B99" s="26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5"/>
      <c r="Q99" s="11"/>
      <c r="R99" s="12"/>
    </row>
    <row r="100" spans="1:18" x14ac:dyDescent="0.25">
      <c r="A100" s="20" t="s">
        <v>16</v>
      </c>
      <c r="B100" s="26"/>
      <c r="C100" s="11">
        <v>18.704783389999999</v>
      </c>
      <c r="D100" s="11">
        <v>15.44950942</v>
      </c>
      <c r="E100" s="11">
        <v>38.772998999999999</v>
      </c>
      <c r="F100" s="11">
        <v>0</v>
      </c>
      <c r="G100" s="11">
        <f>SUM(C100:F100)</f>
        <v>72.92729181</v>
      </c>
      <c r="H100" s="11">
        <v>0.193863807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0.87061914000000007</v>
      </c>
      <c r="O100" s="11">
        <f>SUM(H100:N100)</f>
        <v>1.0644829470000001</v>
      </c>
      <c r="P100" s="15">
        <v>0</v>
      </c>
      <c r="Q100" s="11">
        <v>0</v>
      </c>
      <c r="R100" s="12">
        <f>+Q100+P100+O100+G100</f>
        <v>73.991774757000002</v>
      </c>
    </row>
    <row r="101" spans="1:18" x14ac:dyDescent="0.25">
      <c r="A101" s="20" t="s">
        <v>17</v>
      </c>
      <c r="B101" s="26"/>
      <c r="C101" s="11">
        <v>15.71267078</v>
      </c>
      <c r="D101" s="11">
        <v>40.790582669999999</v>
      </c>
      <c r="E101" s="11">
        <v>26.242327789999997</v>
      </c>
      <c r="F101" s="11">
        <v>6.9106799999999993</v>
      </c>
      <c r="G101" s="11">
        <f>SUM(C101:F101)</f>
        <v>89.656261240000006</v>
      </c>
      <c r="H101" s="11">
        <v>7.0998810539999999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70.331148110000001</v>
      </c>
      <c r="O101" s="11">
        <f>SUM(H101:N101)</f>
        <v>77.431029163999995</v>
      </c>
      <c r="P101" s="15">
        <v>0</v>
      </c>
      <c r="Q101" s="11">
        <v>0</v>
      </c>
      <c r="R101" s="12">
        <f>+Q101+P101+O101+G101</f>
        <v>167.08729040399999</v>
      </c>
    </row>
    <row r="102" spans="1:18" x14ac:dyDescent="0.25">
      <c r="A102" s="20" t="s">
        <v>18</v>
      </c>
      <c r="B102" s="26"/>
      <c r="C102" s="11">
        <v>30.4314435</v>
      </c>
      <c r="D102" s="11">
        <v>30.82855408</v>
      </c>
      <c r="E102" s="11">
        <v>70.429000000000002</v>
      </c>
      <c r="F102" s="11">
        <v>22.591135550000001</v>
      </c>
      <c r="G102" s="11">
        <f>SUM(C102:F102)</f>
        <v>154.28013313</v>
      </c>
      <c r="H102" s="11">
        <v>0.77708932200000003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8.5825856430000016</v>
      </c>
      <c r="O102" s="11">
        <f>SUM(H102:N102)</f>
        <v>9.3596749650000017</v>
      </c>
      <c r="P102" s="15">
        <v>0</v>
      </c>
      <c r="Q102" s="11">
        <v>0</v>
      </c>
      <c r="R102" s="12">
        <f>+Q102+P102+O102+G102</f>
        <v>163.63980809500001</v>
      </c>
    </row>
    <row r="103" spans="1:18" x14ac:dyDescent="0.25">
      <c r="A103" s="20" t="s">
        <v>19</v>
      </c>
      <c r="B103" s="26"/>
      <c r="C103" s="11">
        <v>64.354101869999994</v>
      </c>
      <c r="D103" s="11">
        <v>69.524053309999999</v>
      </c>
      <c r="E103" s="11">
        <v>62.170786190000001</v>
      </c>
      <c r="F103" s="11">
        <v>19.583184200000002</v>
      </c>
      <c r="G103" s="11">
        <f>SUM(C103:F103)</f>
        <v>215.63212557</v>
      </c>
      <c r="H103" s="11">
        <v>1.253936451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52.263926193000003</v>
      </c>
      <c r="O103" s="11">
        <f>SUM(H103:N103)</f>
        <v>53.517862644000004</v>
      </c>
      <c r="P103" s="15">
        <v>0</v>
      </c>
      <c r="Q103" s="11">
        <v>0</v>
      </c>
      <c r="R103" s="12">
        <f>+Q103+P103+O103+G103</f>
        <v>269.14998821400002</v>
      </c>
    </row>
    <row r="104" spans="1:18" x14ac:dyDescent="0.25">
      <c r="A104" s="40" t="s">
        <v>30</v>
      </c>
      <c r="B104" s="26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5"/>
      <c r="Q104" s="11"/>
      <c r="R104" s="12"/>
    </row>
    <row r="105" spans="1:18" x14ac:dyDescent="0.25">
      <c r="A105" s="20" t="s">
        <v>16</v>
      </c>
      <c r="B105" s="26"/>
      <c r="C105" s="11">
        <v>35.878154531</v>
      </c>
      <c r="D105" s="11">
        <v>7.3607419800000002</v>
      </c>
      <c r="E105" s="11">
        <v>278.44726200000002</v>
      </c>
      <c r="F105" s="11">
        <v>20.477926</v>
      </c>
      <c r="G105" s="11">
        <f>SUM(C105:F105)</f>
        <v>342.16408451100006</v>
      </c>
      <c r="H105" s="11">
        <v>1.5302500370000001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59.513367160000001</v>
      </c>
      <c r="O105" s="11">
        <f>SUM(H105:N105)</f>
        <v>61.043617197000003</v>
      </c>
      <c r="P105" s="15">
        <v>0</v>
      </c>
      <c r="Q105" s="11">
        <v>0</v>
      </c>
      <c r="R105" s="12">
        <f>+Q105+P105+O105+G105</f>
        <v>403.20770170800006</v>
      </c>
    </row>
    <row r="106" spans="1:18" x14ac:dyDescent="0.25">
      <c r="A106" s="20" t="s">
        <v>17</v>
      </c>
      <c r="B106" s="26"/>
      <c r="C106" s="11">
        <v>56.691882740000004</v>
      </c>
      <c r="D106" s="11">
        <v>27.986798830000001</v>
      </c>
      <c r="E106" s="11">
        <v>134.57848383999999</v>
      </c>
      <c r="F106" s="11">
        <v>19.800484869999998</v>
      </c>
      <c r="G106" s="11">
        <f>SUM(C106:F106)</f>
        <v>239.05765027999999</v>
      </c>
      <c r="H106" s="11">
        <v>0.87111928300000008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5.3074737550000002</v>
      </c>
      <c r="O106" s="11">
        <f>SUM(H106:N106)</f>
        <v>6.1785930380000007</v>
      </c>
      <c r="P106" s="15">
        <v>0</v>
      </c>
      <c r="Q106" s="11">
        <v>0</v>
      </c>
      <c r="R106" s="12">
        <f>+Q106+P106+O106+G106</f>
        <v>245.23624331799999</v>
      </c>
    </row>
    <row r="107" spans="1:18" x14ac:dyDescent="0.25">
      <c r="A107" s="20" t="s">
        <v>18</v>
      </c>
      <c r="B107" s="26"/>
      <c r="C107" s="11">
        <v>45.507246749000004</v>
      </c>
      <c r="D107" s="11">
        <v>25.891158700000005</v>
      </c>
      <c r="E107" s="11">
        <v>115.61758596000004</v>
      </c>
      <c r="F107" s="11">
        <v>0</v>
      </c>
      <c r="G107" s="11">
        <f>SUM(C107:F107)</f>
        <v>187.01599140900004</v>
      </c>
      <c r="H107" s="11">
        <v>2.7848913909999999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7.504926889999993</v>
      </c>
      <c r="O107" s="11">
        <f>SUM(H107:N107)</f>
        <v>10.289818280999993</v>
      </c>
      <c r="P107" s="15">
        <v>0</v>
      </c>
      <c r="Q107" s="11">
        <v>0</v>
      </c>
      <c r="R107" s="12">
        <f>+Q107+P107+O107+G107</f>
        <v>197.30580969000002</v>
      </c>
    </row>
    <row r="108" spans="1:18" x14ac:dyDescent="0.25">
      <c r="A108" s="27"/>
      <c r="B108" s="28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30"/>
      <c r="N108" s="29"/>
      <c r="O108" s="30"/>
      <c r="P108" s="31"/>
      <c r="Q108" s="29"/>
      <c r="R108" s="12"/>
    </row>
    <row r="109" spans="1:18" x14ac:dyDescent="0.25">
      <c r="A109" s="32"/>
      <c r="B109" s="33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34"/>
      <c r="N109" s="14"/>
      <c r="O109" s="34"/>
      <c r="P109" s="14"/>
      <c r="Q109" s="14"/>
      <c r="R109" s="14"/>
    </row>
    <row r="110" spans="1:18" x14ac:dyDescent="0.25">
      <c r="A110" s="35" t="s">
        <v>35</v>
      </c>
      <c r="B110" s="35"/>
      <c r="C110" s="35" t="s">
        <v>23</v>
      </c>
      <c r="D110" s="23"/>
      <c r="O110" s="36" t="s">
        <v>24</v>
      </c>
    </row>
    <row r="111" spans="1:18" x14ac:dyDescent="0.25">
      <c r="A111" s="35" t="s">
        <v>25</v>
      </c>
      <c r="B111" s="35"/>
      <c r="C111" s="35" t="s">
        <v>26</v>
      </c>
      <c r="D111" s="23"/>
      <c r="F111" s="23"/>
    </row>
    <row r="112" spans="1:18" x14ac:dyDescent="0.25">
      <c r="A112" s="35"/>
      <c r="B112" s="35"/>
      <c r="C112" s="37" t="s">
        <v>27</v>
      </c>
      <c r="D112" s="23"/>
      <c r="F112" s="23"/>
    </row>
    <row r="113" spans="3:18" x14ac:dyDescent="0.25">
      <c r="C113" s="38" t="s">
        <v>28</v>
      </c>
      <c r="D113" s="23"/>
    </row>
    <row r="114" spans="3:18" x14ac:dyDescent="0.25">
      <c r="C114" s="38"/>
      <c r="D114" s="23"/>
    </row>
    <row r="115" spans="3:18" x14ac:dyDescent="0.25">
      <c r="C115" s="38"/>
      <c r="D115" s="23"/>
    </row>
    <row r="116" spans="3:18" x14ac:dyDescent="0.25">
      <c r="C116" s="41"/>
      <c r="D116" s="41"/>
      <c r="E116" s="41"/>
      <c r="F116" s="41"/>
      <c r="H116" s="41"/>
      <c r="N116" s="41"/>
    </row>
    <row r="117" spans="3:18" x14ac:dyDescent="0.25">
      <c r="C117" s="42"/>
      <c r="D117" s="42"/>
      <c r="E117" s="42"/>
      <c r="F117" s="42"/>
      <c r="H117" s="42"/>
      <c r="N117" s="42"/>
    </row>
    <row r="118" spans="3:18" x14ac:dyDescent="0.25">
      <c r="C118" s="23"/>
      <c r="D118" s="23"/>
      <c r="E118" s="23"/>
      <c r="F118" s="23"/>
      <c r="G118" s="39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</row>
    <row r="119" spans="3:18" x14ac:dyDescent="0.25">
      <c r="D119" s="23"/>
    </row>
    <row r="120" spans="3:18" x14ac:dyDescent="0.25">
      <c r="C120" s="23"/>
      <c r="D120" s="23"/>
      <c r="E120" s="23"/>
      <c r="F120" s="23"/>
    </row>
    <row r="121" spans="3:18" x14ac:dyDescent="0.25">
      <c r="D121" s="23"/>
    </row>
    <row r="122" spans="3:18" x14ac:dyDescent="0.25">
      <c r="D122" s="23"/>
    </row>
    <row r="123" spans="3:18" x14ac:dyDescent="0.25">
      <c r="D123" s="23"/>
    </row>
    <row r="124" spans="3:18" x14ac:dyDescent="0.25">
      <c r="D124" s="23"/>
    </row>
    <row r="125" spans="3:18" x14ac:dyDescent="0.25">
      <c r="D125" s="23"/>
    </row>
    <row r="126" spans="3:18" x14ac:dyDescent="0.25">
      <c r="D126" s="23"/>
    </row>
    <row r="127" spans="3:18" x14ac:dyDescent="0.25">
      <c r="D127" s="23"/>
    </row>
    <row r="128" spans="3:18" x14ac:dyDescent="0.25">
      <c r="D128" s="23"/>
    </row>
    <row r="129" spans="4:4" x14ac:dyDescent="0.25">
      <c r="D129" s="23"/>
    </row>
    <row r="130" spans="4:4" x14ac:dyDescent="0.25">
      <c r="D130" s="23"/>
    </row>
  </sheetData>
  <mergeCells count="9">
    <mergeCell ref="A2:R2"/>
    <mergeCell ref="A3:R3"/>
    <mergeCell ref="O4:R4"/>
    <mergeCell ref="C5:P5"/>
    <mergeCell ref="Q5:Q7"/>
    <mergeCell ref="R5:R7"/>
    <mergeCell ref="A6:A7"/>
    <mergeCell ref="C6:G6"/>
    <mergeCell ref="H6:O6"/>
  </mergeCells>
  <conditionalFormatting sqref="R109:S1048576 R1:S94 S95:S98 S108">
    <cfRule type="duplicateValues" dxfId="4" priority="5"/>
  </conditionalFormatting>
  <conditionalFormatting sqref="R99:S99">
    <cfRule type="duplicateValues" dxfId="3" priority="4"/>
  </conditionalFormatting>
  <conditionalFormatting sqref="S100:S103 S105">
    <cfRule type="duplicateValues" dxfId="2" priority="3"/>
  </conditionalFormatting>
  <conditionalFormatting sqref="R104:S104">
    <cfRule type="duplicateValues" dxfId="1" priority="2"/>
  </conditionalFormatting>
  <conditionalFormatting sqref="S106:S107">
    <cfRule type="duplicateValues" dxfId="0" priority="1"/>
  </conditionalFormatting>
  <printOptions horizontalCentered="1"/>
  <pageMargins left="0.23622047244094491" right="0.23622047244094491" top="1.2204724409448819" bottom="0.51181102362204722" header="0.31496062992125984" footer="0.31496062992125984"/>
  <pageSetup scale="40" orientation="landscape" horizontalDpi="4294967295" verticalDpi="4294967295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externa publica </vt:lpstr>
      <vt:lpstr>'Deuda externa publica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Llanos Marcos</dc:creator>
  <cp:lastModifiedBy>Villamil Liliana</cp:lastModifiedBy>
  <cp:lastPrinted>2024-05-08T17:01:23Z</cp:lastPrinted>
  <dcterms:created xsi:type="dcterms:W3CDTF">2023-12-21T00:08:31Z</dcterms:created>
  <dcterms:modified xsi:type="dcterms:W3CDTF">2026-01-22T15:03:17Z</dcterms:modified>
</cp:coreProperties>
</file>